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BLW-01\U80713117\data\Documents\Agrarbericht\2015\Datentabellen Grafiken_i\"/>
    </mc:Choice>
  </mc:AlternateContent>
  <bookViews>
    <workbookView xWindow="14505" yWindow="-15" windowWidth="14310" windowHeight="14190" tabRatio="642" firstSheet="6" activeTab="6"/>
  </bookViews>
  <sheets>
    <sheet name="Import- Exportwert Obst" sheetId="19" r:id="rId1"/>
    <sheet name="Importwert einzelner Obstarten" sheetId="20" r:id="rId2"/>
    <sheet name="MV t Fr Obst vgl ProKopfKonsu" sheetId="14" r:id="rId3"/>
    <sheet name="Marktvolumen einzelner Obstarte" sheetId="16" r:id="rId4"/>
    <sheet name="Import- Exportwert Gemüse" sheetId="18" r:id="rId5"/>
    <sheet name="MV t Fr Gemüse vgl ProKopfKonsu" sheetId="17" r:id="rId6"/>
    <sheet name="Marktvolumen Gemüse" sheetId="21" r:id="rId7"/>
  </sheets>
  <definedNames>
    <definedName name="_xlnm.Print_Area" localSheetId="2">'MV t Fr Obst vgl ProKopfKonsu'!$5:$18</definedName>
  </definedNames>
  <calcPr calcId="152511"/>
</workbook>
</file>

<file path=xl/calcChain.xml><?xml version="1.0" encoding="utf-8"?>
<calcChain xmlns="http://schemas.openxmlformats.org/spreadsheetml/2006/main">
  <c r="V16" i="14" l="1"/>
  <c r="U16" i="14"/>
  <c r="T16" i="14"/>
  <c r="T18" i="14"/>
  <c r="S16" i="14"/>
  <c r="S18" i="14" s="1"/>
  <c r="B16" i="18"/>
  <c r="B26" i="18"/>
  <c r="B32" i="18"/>
  <c r="B37" i="18" s="1"/>
  <c r="B41" i="17" s="1"/>
  <c r="C16" i="18"/>
  <c r="C26" i="18" s="1"/>
  <c r="C32" i="18" s="1"/>
  <c r="C37" i="18" s="1"/>
  <c r="C41" i="17" s="1"/>
  <c r="D16" i="18"/>
  <c r="D26" i="18"/>
  <c r="D32" i="18"/>
  <c r="D37" i="18" s="1"/>
  <c r="D41" i="17" s="1"/>
  <c r="E16" i="18"/>
  <c r="E26" i="18" s="1"/>
  <c r="E32" i="18" s="1"/>
  <c r="E37" i="18" s="1"/>
  <c r="F16" i="18"/>
  <c r="F26" i="18"/>
  <c r="F32" i="18"/>
  <c r="F37" i="18" s="1"/>
  <c r="G16" i="18"/>
  <c r="G26" i="18" s="1"/>
  <c r="G32" i="18" s="1"/>
  <c r="G37" i="18" s="1"/>
  <c r="G41" i="17" s="1"/>
  <c r="H16" i="18"/>
  <c r="H26" i="18" s="1"/>
  <c r="I16" i="18"/>
  <c r="I26" i="18" s="1"/>
  <c r="I32" i="18"/>
  <c r="I37" i="18" s="1"/>
  <c r="I41" i="17" s="1"/>
  <c r="J16" i="18"/>
  <c r="J26" i="18"/>
  <c r="J32" i="18" s="1"/>
  <c r="J37" i="18" s="1"/>
  <c r="K16" i="18"/>
  <c r="K26" i="18" s="1"/>
  <c r="K32" i="18"/>
  <c r="L16" i="18"/>
  <c r="L26" i="18" s="1"/>
  <c r="L32" i="18" s="1"/>
  <c r="L37" i="18" s="1"/>
  <c r="M16" i="18"/>
  <c r="M26" i="18" s="1"/>
  <c r="N16" i="18"/>
  <c r="N26" i="18"/>
  <c r="N32" i="18"/>
  <c r="N37" i="18" s="1"/>
  <c r="O16" i="18"/>
  <c r="H32" i="18"/>
  <c r="H37" i="18" s="1"/>
  <c r="H41" i="17" s="1"/>
  <c r="O26" i="18"/>
  <c r="O32" i="18" s="1"/>
  <c r="O37" i="18" s="1"/>
  <c r="M32" i="18"/>
  <c r="M37" i="18" s="1"/>
  <c r="K35" i="18"/>
  <c r="K37" i="18"/>
  <c r="L35" i="18"/>
  <c r="M35" i="18"/>
  <c r="N35" i="18"/>
  <c r="O35" i="18"/>
  <c r="B55" i="18"/>
  <c r="B72" i="18" s="1"/>
  <c r="B42" i="17" s="1"/>
  <c r="C55" i="18"/>
  <c r="C72" i="18" s="1"/>
  <c r="C42" i="17" s="1"/>
  <c r="D55" i="18"/>
  <c r="D72" i="18" s="1"/>
  <c r="D42" i="17"/>
  <c r="E55" i="18"/>
  <c r="G55" i="18"/>
  <c r="G72" i="18" s="1"/>
  <c r="G42" i="17"/>
  <c r="H55" i="18"/>
  <c r="I55" i="18"/>
  <c r="I72" i="18"/>
  <c r="I42" i="17" s="1"/>
  <c r="J55" i="18"/>
  <c r="J72" i="18"/>
  <c r="J42" i="17"/>
  <c r="K55" i="18"/>
  <c r="L55" i="18"/>
  <c r="M55" i="18"/>
  <c r="M72" i="18"/>
  <c r="N55" i="18"/>
  <c r="O55" i="18"/>
  <c r="O72" i="18"/>
  <c r="K70" i="18"/>
  <c r="L70" i="18"/>
  <c r="M70" i="18"/>
  <c r="N70" i="18"/>
  <c r="N72" i="18"/>
  <c r="E72" i="18"/>
  <c r="H72" i="18"/>
  <c r="H42" i="17" s="1"/>
  <c r="L72" i="18"/>
  <c r="D13" i="19"/>
  <c r="E13" i="19"/>
  <c r="F13" i="19"/>
  <c r="G13" i="19"/>
  <c r="H13" i="19"/>
  <c r="I13" i="19"/>
  <c r="J13" i="19"/>
  <c r="J32" i="19" s="1"/>
  <c r="K13" i="19"/>
  <c r="L13" i="19"/>
  <c r="M13" i="19"/>
  <c r="K18" i="19"/>
  <c r="L18" i="19"/>
  <c r="M18" i="19"/>
  <c r="K19" i="19"/>
  <c r="K30" i="19" s="1"/>
  <c r="K32" i="19" s="1"/>
  <c r="L19" i="19"/>
  <c r="M19" i="19"/>
  <c r="K20" i="19"/>
  <c r="L20" i="19"/>
  <c r="M20" i="19"/>
  <c r="K21" i="19"/>
  <c r="L21" i="19"/>
  <c r="M21" i="19"/>
  <c r="M30" i="19" s="1"/>
  <c r="M32" i="19" s="1"/>
  <c r="K22" i="19"/>
  <c r="L22" i="19"/>
  <c r="M22" i="19"/>
  <c r="K23" i="19"/>
  <c r="L23" i="19"/>
  <c r="M23" i="19"/>
  <c r="D30" i="19"/>
  <c r="D32" i="19" s="1"/>
  <c r="E30" i="19"/>
  <c r="F30" i="19"/>
  <c r="G30" i="19"/>
  <c r="H30" i="19"/>
  <c r="I30" i="19"/>
  <c r="J30" i="19"/>
  <c r="G32" i="19"/>
  <c r="L58" i="14" s="1"/>
  <c r="E47" i="19"/>
  <c r="E66" i="19" s="1"/>
  <c r="J59" i="14" s="1"/>
  <c r="F47" i="19"/>
  <c r="G47" i="19"/>
  <c r="G66" i="19" s="1"/>
  <c r="L59" i="14" s="1"/>
  <c r="L61" i="14" s="1"/>
  <c r="H47" i="19"/>
  <c r="H66" i="19"/>
  <c r="M59" i="14"/>
  <c r="I47" i="19"/>
  <c r="I66" i="19" s="1"/>
  <c r="J47" i="19"/>
  <c r="K47" i="19"/>
  <c r="L47" i="19"/>
  <c r="L66" i="19"/>
  <c r="M47" i="19"/>
  <c r="E64" i="19"/>
  <c r="F64" i="19"/>
  <c r="F66" i="19"/>
  <c r="K59" i="14" s="1"/>
  <c r="G64" i="19"/>
  <c r="H64" i="19"/>
  <c r="I64" i="19"/>
  <c r="J64" i="19"/>
  <c r="K64" i="19"/>
  <c r="L64" i="19"/>
  <c r="M64" i="19"/>
  <c r="M66" i="19" s="1"/>
  <c r="J66" i="19"/>
  <c r="B21" i="20"/>
  <c r="B43" i="20"/>
  <c r="C21" i="20"/>
  <c r="D21" i="20"/>
  <c r="E21" i="20"/>
  <c r="F21" i="20"/>
  <c r="G21" i="20"/>
  <c r="B40" i="20"/>
  <c r="C40" i="20"/>
  <c r="C43" i="20"/>
  <c r="D40" i="20"/>
  <c r="E40" i="20"/>
  <c r="E43" i="20"/>
  <c r="F40" i="20"/>
  <c r="F43" i="20" s="1"/>
  <c r="G40" i="20"/>
  <c r="D43" i="20"/>
  <c r="B57" i="20"/>
  <c r="B95" i="20"/>
  <c r="C57" i="20"/>
  <c r="D57" i="20"/>
  <c r="E57" i="20"/>
  <c r="F57" i="20"/>
  <c r="G57" i="20"/>
  <c r="C68" i="20"/>
  <c r="D68" i="20"/>
  <c r="E68" i="20"/>
  <c r="F68" i="20"/>
  <c r="G68" i="20"/>
  <c r="B77" i="20"/>
  <c r="C77" i="20"/>
  <c r="D77" i="20"/>
  <c r="E77" i="20"/>
  <c r="F77" i="20"/>
  <c r="G77" i="20"/>
  <c r="B92" i="20"/>
  <c r="C92" i="20"/>
  <c r="D92" i="20"/>
  <c r="E92" i="20"/>
  <c r="F92" i="20"/>
  <c r="G92" i="20"/>
  <c r="B112" i="20"/>
  <c r="B119" i="20"/>
  <c r="C112" i="20"/>
  <c r="D112" i="20"/>
  <c r="D119" i="20" s="1"/>
  <c r="E112" i="20"/>
  <c r="E119" i="20" s="1"/>
  <c r="F112" i="20"/>
  <c r="F119" i="20"/>
  <c r="G112" i="20"/>
  <c r="C119" i="20"/>
  <c r="G119" i="20"/>
  <c r="E5" i="16"/>
  <c r="F5" i="16"/>
  <c r="G5" i="16"/>
  <c r="H5" i="16"/>
  <c r="H7" i="16" s="1"/>
  <c r="H6" i="16"/>
  <c r="H61" i="16" s="1"/>
  <c r="J5" i="16"/>
  <c r="J6" i="16"/>
  <c r="K5" i="16"/>
  <c r="K7" i="16" s="1"/>
  <c r="K61" i="16" s="1"/>
  <c r="L5" i="16"/>
  <c r="M5" i="16"/>
  <c r="M6" i="16" s="1"/>
  <c r="G6" i="16"/>
  <c r="K6" i="16"/>
  <c r="G7" i="16"/>
  <c r="M7" i="16"/>
  <c r="E11" i="16"/>
  <c r="F11" i="16"/>
  <c r="G11" i="16"/>
  <c r="H11" i="16"/>
  <c r="J11" i="16"/>
  <c r="K11" i="16"/>
  <c r="L11" i="16"/>
  <c r="M11" i="16"/>
  <c r="E12" i="16"/>
  <c r="F12" i="16"/>
  <c r="G12" i="16"/>
  <c r="H12" i="16"/>
  <c r="J12" i="16"/>
  <c r="K12" i="16"/>
  <c r="L12" i="16"/>
  <c r="M12" i="16"/>
  <c r="E13" i="16"/>
  <c r="F13" i="16"/>
  <c r="G13" i="16"/>
  <c r="H13" i="16"/>
  <c r="J13" i="16"/>
  <c r="K13" i="16"/>
  <c r="L13" i="16"/>
  <c r="M13" i="16"/>
  <c r="E17" i="16"/>
  <c r="F17" i="16"/>
  <c r="G17" i="16"/>
  <c r="H17" i="16"/>
  <c r="J17" i="16"/>
  <c r="K17" i="16"/>
  <c r="L17" i="16"/>
  <c r="M17" i="16"/>
  <c r="E18" i="16"/>
  <c r="F18" i="16"/>
  <c r="G18" i="16"/>
  <c r="H18" i="16"/>
  <c r="J18" i="16"/>
  <c r="K18" i="16"/>
  <c r="L18" i="16"/>
  <c r="M18" i="16"/>
  <c r="E19" i="16"/>
  <c r="F19" i="16"/>
  <c r="G19" i="16"/>
  <c r="H19" i="16"/>
  <c r="J19" i="16"/>
  <c r="K19" i="16"/>
  <c r="L19" i="16"/>
  <c r="M19" i="16"/>
  <c r="E24" i="16"/>
  <c r="F24" i="16"/>
  <c r="G24" i="16"/>
  <c r="H24" i="16"/>
  <c r="J24" i="16"/>
  <c r="K24" i="16"/>
  <c r="L24" i="16"/>
  <c r="M24" i="16"/>
  <c r="E25" i="16"/>
  <c r="F25" i="16"/>
  <c r="G25" i="16"/>
  <c r="H25" i="16"/>
  <c r="J25" i="16"/>
  <c r="K25" i="16"/>
  <c r="L25" i="16"/>
  <c r="M25" i="16"/>
  <c r="E26" i="16"/>
  <c r="F26" i="16"/>
  <c r="G26" i="16"/>
  <c r="H26" i="16"/>
  <c r="J26" i="16"/>
  <c r="K26" i="16"/>
  <c r="L26" i="16"/>
  <c r="M26" i="16"/>
  <c r="E31" i="16"/>
  <c r="F31" i="16"/>
  <c r="G31" i="16"/>
  <c r="H31" i="16"/>
  <c r="J31" i="16"/>
  <c r="K31" i="16"/>
  <c r="L31" i="16"/>
  <c r="M31" i="16"/>
  <c r="E32" i="16"/>
  <c r="F32" i="16"/>
  <c r="G32" i="16"/>
  <c r="H32" i="16"/>
  <c r="J32" i="16"/>
  <c r="K32" i="16"/>
  <c r="L32" i="16"/>
  <c r="M32" i="16"/>
  <c r="E33" i="16"/>
  <c r="F33" i="16"/>
  <c r="G33" i="16"/>
  <c r="H33" i="16"/>
  <c r="J33" i="16"/>
  <c r="K33" i="16"/>
  <c r="L33" i="16"/>
  <c r="M33" i="16"/>
  <c r="E38" i="16"/>
  <c r="F38" i="16"/>
  <c r="G38" i="16"/>
  <c r="H38" i="16"/>
  <c r="J38" i="16"/>
  <c r="K38" i="16"/>
  <c r="L38" i="16"/>
  <c r="M38" i="16"/>
  <c r="E39" i="16"/>
  <c r="F39" i="16"/>
  <c r="G39" i="16"/>
  <c r="H39" i="16"/>
  <c r="J39" i="16"/>
  <c r="K39" i="16"/>
  <c r="L39" i="16"/>
  <c r="M39" i="16"/>
  <c r="E40" i="16"/>
  <c r="F40" i="16"/>
  <c r="G40" i="16"/>
  <c r="H40" i="16"/>
  <c r="J40" i="16"/>
  <c r="K40" i="16"/>
  <c r="L40" i="16"/>
  <c r="M40" i="16"/>
  <c r="E45" i="16"/>
  <c r="F45" i="16"/>
  <c r="G45" i="16"/>
  <c r="G49" i="16" s="1"/>
  <c r="G47" i="16"/>
  <c r="G48" i="16" s="1"/>
  <c r="H45" i="16"/>
  <c r="I45" i="16"/>
  <c r="J45" i="16"/>
  <c r="K45" i="16"/>
  <c r="L45" i="16"/>
  <c r="L49" i="16" s="1"/>
  <c r="M45" i="16"/>
  <c r="M49" i="16" s="1"/>
  <c r="H47" i="16"/>
  <c r="H49" i="16" s="1"/>
  <c r="K47" i="16"/>
  <c r="K49" i="16"/>
  <c r="K48" i="16"/>
  <c r="E54" i="16"/>
  <c r="F54" i="16"/>
  <c r="F56" i="16"/>
  <c r="G54" i="16"/>
  <c r="G56" i="16" s="1"/>
  <c r="G57" i="16" s="1"/>
  <c r="H54" i="16"/>
  <c r="H56" i="16"/>
  <c r="H57" i="16"/>
  <c r="I54" i="16"/>
  <c r="I61" i="16" s="1"/>
  <c r="J54" i="16"/>
  <c r="J56" i="16"/>
  <c r="J58" i="16"/>
  <c r="K54" i="16"/>
  <c r="K56" i="16" s="1"/>
  <c r="K57" i="16" s="1"/>
  <c r="L54" i="16"/>
  <c r="L56" i="16" s="1"/>
  <c r="L57" i="16" s="1"/>
  <c r="M54" i="16"/>
  <c r="M56" i="16" s="1"/>
  <c r="M57" i="16" s="1"/>
  <c r="J57" i="16"/>
  <c r="K58" i="16"/>
  <c r="O3" i="17"/>
  <c r="O14" i="17" s="1"/>
  <c r="O31" i="17"/>
  <c r="M8" i="17"/>
  <c r="M9" i="17"/>
  <c r="N8" i="17"/>
  <c r="N9" i="17"/>
  <c r="O8" i="17"/>
  <c r="O9" i="17"/>
  <c r="M10" i="17"/>
  <c r="N10" i="17"/>
  <c r="M11" i="17"/>
  <c r="N11" i="17"/>
  <c r="B14" i="17"/>
  <c r="C14" i="17"/>
  <c r="C25" i="17" s="1"/>
  <c r="D14" i="17"/>
  <c r="D31" i="17" s="1"/>
  <c r="D30" i="17"/>
  <c r="D32" i="17" s="1"/>
  <c r="F14" i="17"/>
  <c r="F31" i="17" s="1"/>
  <c r="G14" i="17"/>
  <c r="G31" i="17"/>
  <c r="H14" i="17"/>
  <c r="I14" i="17"/>
  <c r="J14" i="17"/>
  <c r="J30" i="17" s="1"/>
  <c r="K14" i="17"/>
  <c r="L14" i="17"/>
  <c r="M14" i="17"/>
  <c r="M30" i="17"/>
  <c r="N14" i="17"/>
  <c r="O30" i="17"/>
  <c r="O32" i="17" s="1"/>
  <c r="B30" i="17"/>
  <c r="B32" i="17"/>
  <c r="H30" i="17"/>
  <c r="H32" i="17" s="1"/>
  <c r="L30" i="17"/>
  <c r="L32" i="17" s="1"/>
  <c r="L31" i="17"/>
  <c r="M44" i="17"/>
  <c r="M45" i="17"/>
  <c r="M46" i="17"/>
  <c r="K50" i="17"/>
  <c r="K59" i="17"/>
  <c r="P10" i="14"/>
  <c r="P11" i="14" s="1"/>
  <c r="Q10" i="14"/>
  <c r="Q11" i="14"/>
  <c r="R10" i="14"/>
  <c r="R11" i="14" s="1"/>
  <c r="P12" i="14"/>
  <c r="P13" i="14" s="1"/>
  <c r="Q12" i="14"/>
  <c r="Q13" i="14" s="1"/>
  <c r="B16" i="14"/>
  <c r="E21" i="14" s="1"/>
  <c r="B18" i="14"/>
  <c r="C16" i="14"/>
  <c r="D16" i="14"/>
  <c r="D18" i="14"/>
  <c r="E16" i="14"/>
  <c r="E18" i="14" s="1"/>
  <c r="G16" i="14"/>
  <c r="G18" i="14"/>
  <c r="H16" i="14"/>
  <c r="H18" i="14" s="1"/>
  <c r="I16" i="14"/>
  <c r="I18" i="14" s="1"/>
  <c r="J16" i="14"/>
  <c r="K16" i="14"/>
  <c r="K18" i="14"/>
  <c r="L16" i="14"/>
  <c r="M16" i="14"/>
  <c r="N16" i="14"/>
  <c r="N18" i="14" s="1"/>
  <c r="O16" i="14"/>
  <c r="P16" i="14"/>
  <c r="Q16" i="14"/>
  <c r="R16" i="14"/>
  <c r="J18" i="14"/>
  <c r="L18" i="14"/>
  <c r="B61" i="14"/>
  <c r="C61" i="14"/>
  <c r="D61" i="14"/>
  <c r="E61" i="14"/>
  <c r="I61" i="14"/>
  <c r="M21" i="14"/>
  <c r="I31" i="17"/>
  <c r="B31" i="17"/>
  <c r="N27" i="14"/>
  <c r="M31" i="17"/>
  <c r="M32" i="17" s="1"/>
  <c r="H31" i="17"/>
  <c r="C30" i="17"/>
  <c r="M25" i="17"/>
  <c r="U18" i="14"/>
  <c r="J7" i="16"/>
  <c r="N25" i="17"/>
  <c r="L58" i="16"/>
  <c r="K53" i="17"/>
  <c r="C31" i="17"/>
  <c r="C32" i="17" s="1"/>
  <c r="F47" i="16"/>
  <c r="C18" i="14"/>
  <c r="E6" i="16"/>
  <c r="P18" i="14"/>
  <c r="K31" i="17"/>
  <c r="F30" i="17"/>
  <c r="F32" i="17" s="1"/>
  <c r="G25" i="17"/>
  <c r="M47" i="16"/>
  <c r="J25" i="17"/>
  <c r="J31" i="17"/>
  <c r="J36" i="17"/>
  <c r="M48" i="16"/>
  <c r="N21" i="14"/>
  <c r="F57" i="16"/>
  <c r="O21" i="17"/>
  <c r="O23" i="17" s="1"/>
  <c r="I30" i="17"/>
  <c r="H58" i="16"/>
  <c r="E56" i="16"/>
  <c r="E57" i="16" s="1"/>
  <c r="K66" i="19"/>
  <c r="L21" i="14"/>
  <c r="M27" i="14"/>
  <c r="H48" i="16"/>
  <c r="L47" i="16"/>
  <c r="L48" i="16" s="1"/>
  <c r="H32" i="19"/>
  <c r="M58" i="14"/>
  <c r="M61" i="14" s="1"/>
  <c r="M30" i="14" l="1"/>
  <c r="M33" i="14" s="1"/>
  <c r="G50" i="17"/>
  <c r="G53" i="17" s="1"/>
  <c r="M24" i="14"/>
  <c r="I50" i="17"/>
  <c r="J40" i="18"/>
  <c r="J41" i="18" s="1"/>
  <c r="J42" i="18" s="1"/>
  <c r="G61" i="16"/>
  <c r="H50" i="17"/>
  <c r="E30" i="14"/>
  <c r="J32" i="17"/>
  <c r="N35" i="17"/>
  <c r="M61" i="16"/>
  <c r="J41" i="17"/>
  <c r="M35" i="17"/>
  <c r="O18" i="14"/>
  <c r="S21" i="14"/>
  <c r="S27" i="14" s="1"/>
  <c r="L6" i="16"/>
  <c r="L7" i="16"/>
  <c r="F32" i="19"/>
  <c r="K58" i="14" s="1"/>
  <c r="K61" i="14" s="1"/>
  <c r="Q21" i="14"/>
  <c r="Q27" i="14" s="1"/>
  <c r="R21" i="14"/>
  <c r="R27" i="14" s="1"/>
  <c r="K55" i="17"/>
  <c r="Q18" i="14"/>
  <c r="U21" i="14"/>
  <c r="U27" i="14" s="1"/>
  <c r="N30" i="17"/>
  <c r="N31" i="17"/>
  <c r="L25" i="17"/>
  <c r="K30" i="17"/>
  <c r="K25" i="17"/>
  <c r="G58" i="16"/>
  <c r="G43" i="20"/>
  <c r="I32" i="19"/>
  <c r="I32" i="17"/>
  <c r="M58" i="16"/>
  <c r="N21" i="17"/>
  <c r="N23" i="17" s="1"/>
  <c r="F49" i="16"/>
  <c r="F48" i="16"/>
  <c r="P21" i="14"/>
  <c r="P27" i="14" s="1"/>
  <c r="M18" i="14"/>
  <c r="P19" i="14" s="1"/>
  <c r="G30" i="17"/>
  <c r="H25" i="17"/>
  <c r="F58" i="16"/>
  <c r="E32" i="19"/>
  <c r="J58" i="14" s="1"/>
  <c r="J61" i="14" s="1"/>
  <c r="E58" i="16"/>
  <c r="D16" i="17"/>
  <c r="D25" i="17"/>
  <c r="E7" i="16"/>
  <c r="K54" i="17"/>
  <c r="R18" i="14"/>
  <c r="M21" i="17"/>
  <c r="M23" i="17" s="1"/>
  <c r="I25" i="17"/>
  <c r="J47" i="16"/>
  <c r="J48" i="16" s="1"/>
  <c r="J49" i="16"/>
  <c r="E47" i="16"/>
  <c r="E48" i="16" s="1"/>
  <c r="F7" i="16"/>
  <c r="F6" i="16"/>
  <c r="L30" i="19"/>
  <c r="L32" i="19" s="1"/>
  <c r="K72" i="18"/>
  <c r="E49" i="16" l="1"/>
  <c r="H57" i="17"/>
  <c r="H53" i="17"/>
  <c r="G34" i="19"/>
  <c r="G35" i="19" s="1"/>
  <c r="G36" i="19" s="1"/>
  <c r="N32" i="17"/>
  <c r="E61" i="16"/>
  <c r="H54" i="17"/>
  <c r="I57" i="17"/>
  <c r="I53" i="17"/>
  <c r="F61" i="16"/>
  <c r="K32" i="17"/>
  <c r="O35" i="17"/>
  <c r="O37" i="17" s="1"/>
  <c r="S30" i="14"/>
  <c r="K60" i="17"/>
  <c r="J50" i="17"/>
  <c r="I54" i="17"/>
  <c r="G32" i="17"/>
  <c r="J35" i="17"/>
  <c r="L61" i="16"/>
  <c r="P30" i="14"/>
  <c r="J61" i="16"/>
  <c r="G54" i="17"/>
  <c r="G55" i="17" s="1"/>
  <c r="H55" i="17" l="1"/>
  <c r="J53" i="17"/>
  <c r="J51" i="17"/>
  <c r="J52" i="17" s="1"/>
  <c r="J57" i="17"/>
  <c r="K57" i="17"/>
  <c r="J54" i="17"/>
  <c r="I55" i="17"/>
  <c r="J55" i="17" l="1"/>
</calcChain>
</file>

<file path=xl/comments1.xml><?xml version="1.0" encoding="utf-8"?>
<comments xmlns="http://schemas.openxmlformats.org/spreadsheetml/2006/main">
  <authors>
    <author>nss</author>
  </authors>
  <commentList>
    <comment ref="K68" authorId="0" shapeId="0">
      <text>
        <r>
          <rPr>
            <b/>
            <sz val="8"/>
            <color indexed="81"/>
            <rFont val="Tahoma"/>
            <family val="2"/>
          </rPr>
          <t>nss:</t>
        </r>
        <r>
          <rPr>
            <sz val="8"/>
            <color indexed="81"/>
            <rFont val="Tahoma"/>
            <family val="2"/>
          </rPr>
          <t xml:space="preserve">
15.3.05</t>
        </r>
      </text>
    </comment>
  </commentList>
</comments>
</file>

<file path=xl/comments2.xml><?xml version="1.0" encoding="utf-8"?>
<comments xmlns="http://schemas.openxmlformats.org/spreadsheetml/2006/main">
  <authors>
    <author>nss</author>
  </authors>
  <commentList>
    <comment ref="E120" authorId="0" shapeId="0">
      <text>
        <r>
          <rPr>
            <b/>
            <sz val="8"/>
            <color indexed="81"/>
            <rFont val="Tahoma"/>
            <family val="2"/>
          </rPr>
          <t>nss:</t>
        </r>
        <r>
          <rPr>
            <sz val="8"/>
            <color indexed="81"/>
            <rFont val="Tahoma"/>
            <family val="2"/>
          </rPr>
          <t xml:space="preserve">
15.3.05</t>
        </r>
      </text>
    </comment>
  </commentList>
</comments>
</file>

<file path=xl/comments3.xml><?xml version="1.0" encoding="utf-8"?>
<comments xmlns="http://schemas.openxmlformats.org/spreadsheetml/2006/main">
  <authors>
    <author>nss</author>
    <author>Beat Ryser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nss:</t>
        </r>
        <r>
          <rPr>
            <sz val="8"/>
            <color indexed="81"/>
            <rFont val="Tahoma"/>
            <family val="2"/>
          </rPr>
          <t xml:space="preserve">
corrigé car pas identique au tab. Inlandprodktion 25.9.03 lors mise à jour 95 et 96</t>
        </r>
      </text>
    </comment>
    <comment ref="C5" authorId="0" shapeId="0">
      <text>
        <r>
          <rPr>
            <b/>
            <sz val="8"/>
            <color indexed="81"/>
            <rFont val="Tahoma"/>
            <family val="2"/>
          </rPr>
          <t>nss:</t>
        </r>
        <r>
          <rPr>
            <sz val="8"/>
            <color indexed="81"/>
            <rFont val="Tahoma"/>
            <family val="2"/>
          </rPr>
          <t xml:space="preserve">
corrigé car pas identique au tab. Inlandprodktion 25.9.03 lors mise à jour 95 et 96</t>
        </r>
      </text>
    </comment>
    <comment ref="D5" authorId="0" shapeId="0">
      <text>
        <r>
          <rPr>
            <b/>
            <sz val="8"/>
            <color indexed="81"/>
            <rFont val="Tahoma"/>
            <family val="2"/>
          </rPr>
          <t>nss:</t>
        </r>
        <r>
          <rPr>
            <sz val="8"/>
            <color indexed="81"/>
            <rFont val="Tahoma"/>
            <family val="2"/>
          </rPr>
          <t xml:space="preserve">
corrigé car pas identique au tab. Inlandprodktion 25.9.03 lors mise à jour 95 et 96</t>
        </r>
      </text>
    </comment>
    <comment ref="I5" authorId="0" shapeId="0">
      <text>
        <r>
          <rPr>
            <b/>
            <sz val="8"/>
            <color indexed="81"/>
            <rFont val="Tahoma"/>
            <family val="2"/>
          </rPr>
          <t>nss:</t>
        </r>
        <r>
          <rPr>
            <sz val="8"/>
            <color indexed="81"/>
            <rFont val="Tahoma"/>
            <family val="2"/>
          </rPr>
          <t xml:space="preserve">
corrigé car pas identique au tab. Inlandprodktion 25.9.03 lors mise à jour 95 et 96</t>
        </r>
      </text>
    </comment>
    <comment ref="K5" authorId="0" shapeId="0">
      <text>
        <r>
          <rPr>
            <b/>
            <sz val="8"/>
            <color indexed="81"/>
            <rFont val="Tahoma"/>
            <family val="2"/>
          </rPr>
          <t>nss:</t>
        </r>
        <r>
          <rPr>
            <sz val="8"/>
            <color indexed="81"/>
            <rFont val="Tahoma"/>
            <family val="2"/>
          </rPr>
          <t xml:space="preserve">
corrigé car pas identique au tab. Inlandprodktion 25.9.03 lors mise à jour 95 et 96</t>
        </r>
      </text>
    </comment>
    <comment ref="P5" authorId="1" shapeId="0">
      <text>
        <r>
          <rPr>
            <b/>
            <sz val="8"/>
            <color indexed="81"/>
            <rFont val="Tahoma"/>
            <family val="2"/>
          </rPr>
          <t>Beat Ryser:</t>
        </r>
        <r>
          <rPr>
            <sz val="8"/>
            <color indexed="81"/>
            <rFont val="Tahoma"/>
            <family val="2"/>
          </rPr>
          <t xml:space="preserve">
5.2006: von 133853 auf 135108 korrigiert. Grund Aprikosenmenge wurde von O. Pannatier von 3370 auf 4625 korrigiert
</t>
        </r>
      </text>
    </comment>
    <comment ref="N6" authorId="1" shapeId="0">
      <text>
        <r>
          <rPr>
            <b/>
            <sz val="8"/>
            <color indexed="81"/>
            <rFont val="Tahoma"/>
            <family val="2"/>
          </rPr>
          <t>Beat Ryser:</t>
        </r>
        <r>
          <rPr>
            <sz val="8"/>
            <color indexed="81"/>
            <rFont val="Tahoma"/>
            <family val="2"/>
          </rPr>
          <t xml:space="preserve">
5.2006: von 50963 auf 49'350 korrigiert</t>
        </r>
      </text>
    </comment>
    <comment ref="O6" authorId="1" shapeId="0">
      <text>
        <r>
          <rPr>
            <b/>
            <sz val="8"/>
            <color indexed="81"/>
            <rFont val="Tahoma"/>
            <family val="2"/>
          </rPr>
          <t>Beat Ryser:</t>
        </r>
        <r>
          <rPr>
            <sz val="8"/>
            <color indexed="81"/>
            <rFont val="Tahoma"/>
            <family val="2"/>
          </rPr>
          <t xml:space="preserve">
5.2006: Von 46547 auf 44807 korrigiert</t>
        </r>
      </text>
    </comment>
    <comment ref="P6" authorId="1" shapeId="0">
      <text>
        <r>
          <rPr>
            <b/>
            <sz val="8"/>
            <color indexed="81"/>
            <rFont val="Tahoma"/>
            <family val="2"/>
          </rPr>
          <t>Beat Ryser:</t>
        </r>
        <r>
          <rPr>
            <sz val="8"/>
            <color indexed="81"/>
            <rFont val="Tahoma"/>
            <family val="2"/>
          </rPr>
          <t xml:space="preserve">
5.2006: von 56445 auf 54826 korrigiert</t>
        </r>
      </text>
    </comment>
  </commentList>
</comments>
</file>

<file path=xl/comments4.xml><?xml version="1.0" encoding="utf-8"?>
<comments xmlns="http://schemas.openxmlformats.org/spreadsheetml/2006/main">
  <authors>
    <author>nss</author>
  </authors>
  <commentList>
    <comment ref="M74" authorId="0" shapeId="0">
      <text>
        <r>
          <rPr>
            <b/>
            <sz val="8"/>
            <color indexed="81"/>
            <rFont val="Tahoma"/>
            <family val="2"/>
          </rPr>
          <t>nss:</t>
        </r>
        <r>
          <rPr>
            <sz val="8"/>
            <color indexed="81"/>
            <rFont val="Tahoma"/>
            <family val="2"/>
          </rPr>
          <t xml:space="preserve">
15.3.05</t>
        </r>
      </text>
    </comment>
  </commentList>
</comments>
</file>

<file path=xl/sharedStrings.xml><?xml version="1.0" encoding="utf-8"?>
<sst xmlns="http://schemas.openxmlformats.org/spreadsheetml/2006/main" count="454" uniqueCount="224">
  <si>
    <t>Bemerkung: Bei der Inlandproduktion besteht Rubrik Zwetschgen. Bei den Importmengen beteht Rubrik Pflaumen, welche auch</t>
  </si>
  <si>
    <t>Mirabellen, Reineclauden, ,Zwetschgen und Schlehen enthalten.</t>
  </si>
  <si>
    <t>Eine bessere Kompatibilität ist für nächstes Jahr vorzusehen. Statistische Schlüssel existieren auch vor 1995.</t>
  </si>
  <si>
    <t>enthalten Mostäpfel und Mostbirnen, Birnen inklusive Quitten</t>
  </si>
  <si>
    <t>Bei Beeren sind Erd-, Him-, Brom-, Johannis- und Stachelbeeren enthalten (ohne Preiselbeeren)</t>
  </si>
  <si>
    <t xml:space="preserve">Bemerkungen zu Importmenge Obst: Obst ohne tropische Früchte und ohne Pfirsiche, Trauben, Aepofel und Birnmen ohne Mostobst (Ausnahme 1990/1992 </t>
  </si>
  <si>
    <t xml:space="preserve">Im Obst sind Tafelfrüchte von Aepfel, Birnen, Zwetschgen, Aprikosen, Kirschen, Erd-, Him-, Brom-, Johannis- und Stachelbeeren enthalten </t>
  </si>
  <si>
    <t>Obst</t>
  </si>
  <si>
    <t>Bemerkung Inlandproduktion: Die Tafelbirnen wurden in den Jahren 1990 bis 1992 nicht erhoben.Verwendete Zahl = Durchschnitt der Jahre 97/99</t>
  </si>
  <si>
    <t>Inlandproduktion</t>
  </si>
  <si>
    <t>Importmenge</t>
  </si>
  <si>
    <t>Exportmenge</t>
  </si>
  <si>
    <t>Marktvolumen</t>
  </si>
  <si>
    <t>Gemüse</t>
  </si>
  <si>
    <t>Bemerkungen: In den Jahren 1990/92 sind die Mostäpfel und Mostbirnen sowie Maul- und Loganbeeren beim Import und Export enthalten</t>
  </si>
  <si>
    <t>Marktvolumen (MV)</t>
  </si>
  <si>
    <t>Systemwechsel bei Aprikosen gegenüber Agrarbericht 2000: Aprikosenporduktion nur für den Frischmarkt.</t>
  </si>
  <si>
    <t>2000</t>
  </si>
  <si>
    <t>1999</t>
  </si>
  <si>
    <t>1998</t>
  </si>
  <si>
    <t>Aepfel</t>
  </si>
  <si>
    <t>Birnen</t>
  </si>
  <si>
    <t>Aprikosen (1)</t>
  </si>
  <si>
    <t>Kirschen</t>
  </si>
  <si>
    <t>Zwetschgen</t>
  </si>
  <si>
    <t>Erdbeeren</t>
  </si>
  <si>
    <t>Himbeeren</t>
  </si>
  <si>
    <t>Brombeeren</t>
  </si>
  <si>
    <t>Johannisbeeren</t>
  </si>
  <si>
    <t>Stachelbeeren</t>
  </si>
  <si>
    <t>Total</t>
  </si>
  <si>
    <t>Inlandmenge</t>
  </si>
  <si>
    <t>Import</t>
  </si>
  <si>
    <t>Inland</t>
  </si>
  <si>
    <t>Anteil Inland am MV</t>
  </si>
  <si>
    <t>Frischmarkt</t>
  </si>
  <si>
    <t>Import (inkl Quitten)</t>
  </si>
  <si>
    <t>Anteil Import am MV</t>
  </si>
  <si>
    <t>Import (inkl Pflaumen, Schlehen)</t>
  </si>
  <si>
    <t>Him-/Brombeeren</t>
  </si>
  <si>
    <t>Joh/Stachelbeere</t>
  </si>
  <si>
    <t xml:space="preserve">minus </t>
  </si>
  <si>
    <t>(Im Agrarbericht verwendeter Wert)</t>
  </si>
  <si>
    <t>Total Gemüse III</t>
  </si>
  <si>
    <t>angebaut:</t>
  </si>
  <si>
    <t>Total Gemüse II</t>
  </si>
  <si>
    <t>-</t>
  </si>
  <si>
    <t>Total Gemüse I</t>
  </si>
  <si>
    <t>0709</t>
  </si>
  <si>
    <t>0708</t>
  </si>
  <si>
    <t>0707</t>
  </si>
  <si>
    <t>0706</t>
  </si>
  <si>
    <t>0705</t>
  </si>
  <si>
    <t>0704</t>
  </si>
  <si>
    <t>0703</t>
  </si>
  <si>
    <t>0702</t>
  </si>
  <si>
    <t>Tarifnummer:</t>
  </si>
  <si>
    <t>Jahr:</t>
  </si>
  <si>
    <t>SWISS - Impex (OZD)</t>
  </si>
  <si>
    <t>0808</t>
  </si>
  <si>
    <t>Kernobst</t>
  </si>
  <si>
    <t>0809</t>
  </si>
  <si>
    <t>Steinobst</t>
  </si>
  <si>
    <t>0810</t>
  </si>
  <si>
    <t>Beeren</t>
  </si>
  <si>
    <t>Summe 0808. bis 0810.</t>
  </si>
  <si>
    <t>In Abzug:</t>
  </si>
  <si>
    <t>0808.1011</t>
  </si>
  <si>
    <t>bis 1995: Stat. Schlüssel</t>
  </si>
  <si>
    <t>Aepfel zu Most</t>
  </si>
  <si>
    <t>0808.1019</t>
  </si>
  <si>
    <t>0808.2011</t>
  </si>
  <si>
    <t>Birnen zu Most</t>
  </si>
  <si>
    <t>0808.2019</t>
  </si>
  <si>
    <t>0809.3010</t>
  </si>
  <si>
    <t>Pfirsiche</t>
  </si>
  <si>
    <t>0809.3020</t>
  </si>
  <si>
    <t>Nektarine</t>
  </si>
  <si>
    <t>Maul-, Loganbeeren</t>
  </si>
  <si>
    <t>Preiselbeeren</t>
  </si>
  <si>
    <t>0810.5000</t>
  </si>
  <si>
    <t>1990: 0810.9000</t>
  </si>
  <si>
    <t>Kiwi</t>
  </si>
  <si>
    <t>trop Früchte</t>
  </si>
  <si>
    <t>0810.9099</t>
  </si>
  <si>
    <t>andere</t>
  </si>
  <si>
    <t>Summe Abzug</t>
  </si>
  <si>
    <t>Schlussergebnis</t>
  </si>
  <si>
    <t>Marktvolumen in t Obst, Frischmarkt (Tafelware, ohne Produkte für Verarbeitung)</t>
  </si>
  <si>
    <t>0709.5100 (Pilze) und 5200 (Pilze) und 9091 (Futter) und ab 1997 ohne Steckzwiebel 0703.1011/1019</t>
  </si>
  <si>
    <t>TOTAL GEMÜSE IV</t>
  </si>
  <si>
    <t>Ab 2002 im Agrarbericht verwendet)</t>
  </si>
  <si>
    <t>Obst: Import- und Exportwert</t>
  </si>
  <si>
    <t xml:space="preserve">Quelle Inlandprodukion t, Fr: Jahresbericht SZG; 2001 S. 73 und 75 </t>
  </si>
  <si>
    <r>
      <t xml:space="preserve">Marktvolumen in </t>
    </r>
    <r>
      <rPr>
        <b/>
        <sz val="14"/>
        <rFont val="Arial"/>
        <family val="2"/>
      </rPr>
      <t>Tonnen</t>
    </r>
    <r>
      <rPr>
        <sz val="14"/>
        <rFont val="Arial"/>
        <family val="2"/>
      </rPr>
      <t xml:space="preserve"> Gemüse, Frischmarkt (Tafelware, ohne Produkte für Verarbeitung)</t>
    </r>
  </si>
  <si>
    <r>
      <t xml:space="preserve">mit </t>
    </r>
    <r>
      <rPr>
        <sz val="10"/>
        <rFont val="Arial"/>
      </rPr>
      <t>Bodenkohlrabi</t>
    </r>
  </si>
  <si>
    <r>
      <t xml:space="preserve">Beinhaltet Frischgemüse: namentlich </t>
    </r>
    <r>
      <rPr>
        <b/>
        <sz val="10"/>
        <rFont val="Arial"/>
        <family val="2"/>
      </rPr>
      <t>ohne</t>
    </r>
    <r>
      <rPr>
        <sz val="10"/>
        <rFont val="Arial"/>
      </rPr>
      <t xml:space="preserve"> Kartoffeln, Frühkartoffeln, Steckzwiebeln, Pilze und Trüffel, Melonen, Topinambur, Verarbeitungsgemüse</t>
    </r>
  </si>
  <si>
    <t>Quelle Import- und Exportmenge: Swiss-Impex; Beinhaltet Tarifnummern 0702 bis 0709 ohne 0703.2000 (Knoblauch), 0708.9010 (Futter) und 9090 (Futter)</t>
  </si>
  <si>
    <t>Beinhaltet namentlich auch Verarbeitungsgemüse</t>
  </si>
  <si>
    <r>
      <t xml:space="preserve">Marktvolumen in 1'000 </t>
    </r>
    <r>
      <rPr>
        <b/>
        <sz val="14"/>
        <rFont val="Arial"/>
        <family val="2"/>
      </rPr>
      <t>Franken</t>
    </r>
    <r>
      <rPr>
        <sz val="14"/>
        <rFont val="Arial"/>
        <family val="2"/>
      </rPr>
      <t xml:space="preserve"> Gemüse, Frischmarkt (Tafelware, ohne Produkte für Verarbeitung)</t>
    </r>
  </si>
  <si>
    <t>(in 1'000 Franken; Swiss Impex; OZD)</t>
  </si>
  <si>
    <t>gegenüber Vorjahr (in %)</t>
  </si>
  <si>
    <t>Anteil Inland (in %)</t>
  </si>
  <si>
    <t>Anteil Import (in %)</t>
  </si>
  <si>
    <t>90/92</t>
  </si>
  <si>
    <t>Aenderung Marktvol</t>
  </si>
  <si>
    <t>Mittelwert 1997/2000</t>
  </si>
  <si>
    <t>Inlandproduktion (1)</t>
  </si>
  <si>
    <t>(1) Inlandproduktion: ohne Frühkartoffeln</t>
  </si>
  <si>
    <t>2000/2001</t>
  </si>
  <si>
    <t>Achtung: Frankenmässiges Marktvolumen erst ab Jahr 2000 im Agrarbericht verwendbar (vorher keine Biopreise)</t>
  </si>
  <si>
    <t>Most- und Brennobst</t>
  </si>
  <si>
    <t>Andere Aepfel, in offener Packung</t>
  </si>
  <si>
    <t>Andere Aepfel, in anderer Packung</t>
  </si>
  <si>
    <t>Birnen und Quitten</t>
  </si>
  <si>
    <t>Andere Birnen und Quitten, in offener Packung</t>
  </si>
  <si>
    <t>Andere Birnen und Quitten, in anderer Packung</t>
  </si>
  <si>
    <t>Bemerkung: Jahre 1990 bis 1992 enthalten Mostbirnen (Birnen für Most); Alle Jahre enthalten Quitten</t>
  </si>
  <si>
    <t>Kernobst Total (ohne Mostobst)</t>
  </si>
  <si>
    <t>Aprikose</t>
  </si>
  <si>
    <t>In offener Packung</t>
  </si>
  <si>
    <t>In anderer Packung</t>
  </si>
  <si>
    <t>TOTAL</t>
  </si>
  <si>
    <t>Pfirsiche, Nektarinen u. Brugnolen</t>
  </si>
  <si>
    <t>Pflaumen, einschl. Zwetschgen, und Schlehen</t>
  </si>
  <si>
    <t>Steinobst TOTAL 0809</t>
  </si>
  <si>
    <t>Steinobst TOTAL 0809 (ohne Pfirsiche)</t>
  </si>
  <si>
    <t xml:space="preserve">          (Industrieware)</t>
  </si>
  <si>
    <t xml:space="preserve">          - Polen</t>
  </si>
  <si>
    <t xml:space="preserve">          - Bulgarien</t>
  </si>
  <si>
    <t>Erdbeeren TOTAL</t>
  </si>
  <si>
    <t>Beeren TOTAL 0810</t>
  </si>
  <si>
    <t>Obst TOTAL (ohne Pfirsiche, Trauben)</t>
  </si>
  <si>
    <t>Obstmenge 1999 ist zu kontrollieren; eine andere Berechnung weist 47881 auf.</t>
  </si>
  <si>
    <t>Trauben</t>
  </si>
  <si>
    <t>Zitrusfüchte:</t>
  </si>
  <si>
    <t>0805.1000 Orangen</t>
  </si>
  <si>
    <t>0805.2000 Mandarinen</t>
  </si>
  <si>
    <t>0805.3000 Zitronen</t>
  </si>
  <si>
    <t>0805.4000 Pampelmus</t>
  </si>
  <si>
    <t>0805.9000 andere</t>
  </si>
  <si>
    <t>Zitrusfrüchte</t>
  </si>
  <si>
    <t>0803.0000 Bananen</t>
  </si>
  <si>
    <t>Marktvoulumen in t einzelner Obstarten</t>
  </si>
  <si>
    <t>TOTAL Aepfel (ohne Mostobst)</t>
  </si>
  <si>
    <t>TOTAL Birnen und Quitten (ohne Mostobst)</t>
  </si>
  <si>
    <t>TOTAL Aprikosen</t>
  </si>
  <si>
    <t>????</t>
  </si>
  <si>
    <t>TOTAL Kirschen</t>
  </si>
  <si>
    <t>TOTAL Pfirsiche, Nektarinen</t>
  </si>
  <si>
    <t>TOTAL Pflaumen, Zwetschgen</t>
  </si>
  <si>
    <t>Abweichung 1997/2000 - 2001 in Fr</t>
  </si>
  <si>
    <t>Abweichung 1997/2000 - 2001 in %</t>
  </si>
  <si>
    <t xml:space="preserve">Durchschnitt MV </t>
  </si>
  <si>
    <t>90/93 - 98/01</t>
  </si>
  <si>
    <t>Durchschnitt Marktanteil</t>
  </si>
  <si>
    <t xml:space="preserve"> 90/93</t>
  </si>
  <si>
    <t>90/93</t>
  </si>
  <si>
    <t>Aenderung Referenzjahr</t>
  </si>
  <si>
    <t>Aenderung 4 Vorjahre</t>
  </si>
  <si>
    <t xml:space="preserve"> 98/01</t>
  </si>
  <si>
    <t>97/00 - 01</t>
  </si>
  <si>
    <t>97/00</t>
  </si>
  <si>
    <t>98/01</t>
  </si>
  <si>
    <t>98/00 - 02</t>
  </si>
  <si>
    <t>Aender Inland gegen Vorjahr</t>
  </si>
  <si>
    <t>Aender Import gegen Vorjahr</t>
  </si>
  <si>
    <t>Marktvolumen in 1000 Fr Obst, Frischmarkt (Tafelware, ohne Produkte für Verarbeitung)</t>
  </si>
  <si>
    <t xml:space="preserve">         - Konservenkirschen</t>
  </si>
  <si>
    <t>Importwert</t>
  </si>
  <si>
    <t>Exportwert</t>
  </si>
  <si>
    <t>Inlandproduktion (ohne Kart)</t>
  </si>
  <si>
    <t xml:space="preserve"> 99/02</t>
  </si>
  <si>
    <t>0810.2030</t>
  </si>
  <si>
    <t>0810.4000</t>
  </si>
  <si>
    <t>minus - Brennkirschen (oder Maische)</t>
  </si>
  <si>
    <r>
      <t>minus</t>
    </r>
    <r>
      <rPr>
        <sz val="10"/>
        <color indexed="10"/>
        <rFont val="Arial"/>
        <family val="2"/>
      </rPr>
      <t xml:space="preserve"> Nicht-Gemüse:</t>
    </r>
  </si>
  <si>
    <r>
      <t>minus</t>
    </r>
    <r>
      <rPr>
        <sz val="10"/>
        <color indexed="10"/>
        <rFont val="Arial"/>
        <family val="2"/>
      </rPr>
      <t xml:space="preserve"> Gemüse nicht in CH</t>
    </r>
  </si>
  <si>
    <r>
      <t xml:space="preserve">- Guarbohnen </t>
    </r>
    <r>
      <rPr>
        <b/>
        <sz val="10"/>
        <color indexed="10"/>
        <rFont val="Arial"/>
        <family val="2"/>
      </rPr>
      <t>0708.9010</t>
    </r>
  </si>
  <si>
    <r>
      <t xml:space="preserve">- Futter </t>
    </r>
    <r>
      <rPr>
        <b/>
        <sz val="10"/>
        <color indexed="10"/>
        <rFont val="Arial"/>
        <family val="2"/>
      </rPr>
      <t>0708.9090</t>
    </r>
  </si>
  <si>
    <r>
      <t xml:space="preserve">- Pilze </t>
    </r>
    <r>
      <rPr>
        <b/>
        <sz val="10"/>
        <color indexed="10"/>
        <rFont val="Arial"/>
        <family val="2"/>
      </rPr>
      <t>0709.5100</t>
    </r>
  </si>
  <si>
    <r>
      <t xml:space="preserve">- andere Pilze </t>
    </r>
    <r>
      <rPr>
        <b/>
        <sz val="10"/>
        <color indexed="10"/>
        <rFont val="Arial"/>
        <family val="2"/>
      </rPr>
      <t>0709.5900</t>
    </r>
  </si>
  <si>
    <r>
      <t xml:space="preserve">- Futter </t>
    </r>
    <r>
      <rPr>
        <b/>
        <sz val="10"/>
        <color indexed="10"/>
        <rFont val="Arial"/>
        <family val="2"/>
      </rPr>
      <t>0709.9091</t>
    </r>
  </si>
  <si>
    <r>
      <t xml:space="preserve">- Knoblauch </t>
    </r>
    <r>
      <rPr>
        <b/>
        <sz val="10"/>
        <color indexed="10"/>
        <rFont val="Arial"/>
        <family val="2"/>
      </rPr>
      <t>0703.2000</t>
    </r>
  </si>
  <si>
    <r>
      <t xml:space="preserve">- Steckzw  </t>
    </r>
    <r>
      <rPr>
        <b/>
        <sz val="10"/>
        <color indexed="10"/>
        <rFont val="Arial"/>
        <family val="2"/>
      </rPr>
      <t>0703.1011/19</t>
    </r>
  </si>
  <si>
    <r>
      <t xml:space="preserve">Pfirsiche </t>
    </r>
    <r>
      <rPr>
        <b/>
        <sz val="10"/>
        <rFont val="Arial"/>
        <family val="2"/>
      </rPr>
      <t>0809.3010</t>
    </r>
    <r>
      <rPr>
        <sz val="10"/>
        <rFont val="Arial"/>
      </rPr>
      <t xml:space="preserve"> </t>
    </r>
  </si>
  <si>
    <r>
      <t xml:space="preserve">Nekt. u. Brugn. </t>
    </r>
    <r>
      <rPr>
        <b/>
        <sz val="10"/>
        <rFont val="Arial"/>
        <family val="2"/>
      </rPr>
      <t>0809.3020</t>
    </r>
    <r>
      <rPr>
        <sz val="10"/>
        <rFont val="Arial"/>
      </rPr>
      <t xml:space="preserve"> </t>
    </r>
  </si>
  <si>
    <r>
      <t xml:space="preserve">Him-, Brombeeren </t>
    </r>
    <r>
      <rPr>
        <b/>
        <sz val="10"/>
        <rFont val="Arial"/>
        <family val="2"/>
      </rPr>
      <t>0810.20</t>
    </r>
  </si>
  <si>
    <r>
      <t xml:space="preserve">Johannis-, Stachelbeeren </t>
    </r>
    <r>
      <rPr>
        <b/>
        <sz val="10"/>
        <rFont val="Arial"/>
        <family val="2"/>
      </rPr>
      <t>0810.30</t>
    </r>
  </si>
  <si>
    <r>
      <t xml:space="preserve">Heidelbeeren </t>
    </r>
    <r>
      <rPr>
        <b/>
        <sz val="10"/>
        <rFont val="Arial"/>
        <family val="2"/>
      </rPr>
      <t>0810.40</t>
    </r>
  </si>
  <si>
    <t>in 1'000 Franken</t>
  </si>
  <si>
    <r>
      <t>Importwert</t>
    </r>
    <r>
      <rPr>
        <b/>
        <sz val="14"/>
        <rFont val="Arial"/>
        <family val="2"/>
      </rPr>
      <t xml:space="preserve"> Obst </t>
    </r>
  </si>
  <si>
    <t xml:space="preserve">Colonne OK </t>
  </si>
  <si>
    <t>Frisches Gemüse: Import und Export  Ueberblick</t>
  </si>
  <si>
    <t>00/03</t>
  </si>
  <si>
    <t>00/03-04</t>
  </si>
  <si>
    <t>4 Vorjahre</t>
  </si>
  <si>
    <t>Entwicklung der Inlandmenge</t>
  </si>
  <si>
    <t>Entwicklung der Importmenge</t>
  </si>
  <si>
    <t>4-Jahresdurchschnitt Inlandprooduktion</t>
  </si>
  <si>
    <t>Entwicklung Inlandproduktion 00/03-04</t>
  </si>
  <si>
    <t>Entwicklung Inlandproduktion 03/04</t>
  </si>
  <si>
    <t>Quelle für Brennkirschen und Konservenkirschen: IGA, BLW, hub</t>
  </si>
  <si>
    <r>
      <t xml:space="preserve">minus </t>
    </r>
    <r>
      <rPr>
        <sz val="14"/>
        <color indexed="10"/>
        <rFont val="Arial"/>
        <family val="2"/>
      </rPr>
      <t>Importe</t>
    </r>
    <r>
      <rPr>
        <sz val="10"/>
        <color indexed="10"/>
        <rFont val="Arial"/>
        <family val="2"/>
      </rPr>
      <t xml:space="preserve"> aus Oststaaten</t>
    </r>
  </si>
  <si>
    <t xml:space="preserve">Bemerkungen: Obst ohne tropische Früchte und ohne Pfirsiche, Trauben, Aepfel und Birnen ohne Mostobst (Ausnahme 1990/1992 </t>
  </si>
  <si>
    <r>
      <t>0810.</t>
    </r>
    <r>
      <rPr>
        <b/>
        <sz val="8"/>
        <color indexed="10"/>
        <rFont val="Arial"/>
        <family val="2"/>
      </rPr>
      <t>9091</t>
    </r>
    <r>
      <rPr>
        <b/>
        <sz val="10"/>
        <color indexed="10"/>
        <rFont val="Arial"/>
        <family val="2"/>
      </rPr>
      <t>/ 9092 dès 02</t>
    </r>
  </si>
  <si>
    <r>
      <t xml:space="preserve">- Pilze, neu Trüffel ab 2002  </t>
    </r>
    <r>
      <rPr>
        <b/>
        <sz val="10"/>
        <color indexed="10"/>
        <rFont val="Arial"/>
        <family val="2"/>
      </rPr>
      <t>0709.5200</t>
    </r>
  </si>
  <si>
    <t>Export</t>
  </si>
  <si>
    <t>01/04</t>
  </si>
  <si>
    <t>01/04-05</t>
  </si>
  <si>
    <r>
      <t xml:space="preserve">Marktvolumen (MV), </t>
    </r>
    <r>
      <rPr>
        <sz val="11"/>
        <rFont val="Arial"/>
        <family val="2"/>
      </rPr>
      <t>bis AB05</t>
    </r>
  </si>
  <si>
    <r>
      <t xml:space="preserve">Anteil Schweiz am Marktvolumen, </t>
    </r>
    <r>
      <rPr>
        <sz val="10"/>
        <rFont val="Arial"/>
        <family val="2"/>
      </rPr>
      <t>bis AB05</t>
    </r>
  </si>
  <si>
    <t>02/05</t>
  </si>
  <si>
    <t>02/05-06</t>
  </si>
  <si>
    <t>01/05-06</t>
  </si>
  <si>
    <t>03/06</t>
  </si>
  <si>
    <t>03/06-07</t>
  </si>
  <si>
    <t>05/08</t>
  </si>
  <si>
    <t>2000/02</t>
  </si>
  <si>
    <t>Produzione indigena (t)</t>
  </si>
  <si>
    <t>Volume di mercato (t)</t>
  </si>
  <si>
    <t>Quota produzione svizzera sul VM (%)</t>
  </si>
  <si>
    <t>Fonte: CSO</t>
  </si>
  <si>
    <t>Quota di produzione svizzera del volume di mercato delle specie orticole coltivate in Svizzera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</si>
</sst>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0.0000"/>
    <numFmt numFmtId="167" formatCode="0.000"/>
    <numFmt numFmtId="168" formatCode="#,##0.000"/>
    <numFmt numFmtId="169" formatCode="#\ ##0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8"/>
      <name val="Arial"/>
      <family val="2"/>
    </font>
    <font>
      <b/>
      <sz val="10"/>
      <color indexed="12"/>
      <name val="Arial"/>
      <family val="2"/>
    </font>
    <font>
      <sz val="8"/>
      <color indexed="10"/>
      <name val="Arial"/>
      <family val="2"/>
    </font>
    <font>
      <b/>
      <sz val="18"/>
      <color indexed="10"/>
      <name val="Arial"/>
      <family val="2"/>
    </font>
    <font>
      <b/>
      <sz val="8"/>
      <color indexed="10"/>
      <name val="Arial"/>
      <family val="2"/>
    </font>
    <font>
      <b/>
      <sz val="18"/>
      <color indexed="17"/>
      <name val="Arial"/>
      <family val="2"/>
    </font>
    <font>
      <sz val="8"/>
      <color indexed="53"/>
      <name val="Arial"/>
      <family val="2"/>
    </font>
    <font>
      <sz val="9"/>
      <name val="Arial"/>
      <family val="2"/>
    </font>
    <font>
      <b/>
      <sz val="20"/>
      <color indexed="10"/>
      <name val="Arial"/>
      <family val="2"/>
    </font>
    <font>
      <sz val="14"/>
      <color indexed="10"/>
      <name val="Arial"/>
      <family val="2"/>
    </font>
    <font>
      <b/>
      <sz val="20"/>
      <color indexed="57"/>
      <name val="Arial"/>
      <family val="2"/>
    </font>
    <font>
      <b/>
      <sz val="22"/>
      <color indexed="61"/>
      <name val="Arial"/>
      <family val="2"/>
    </font>
    <font>
      <b/>
      <sz val="10"/>
      <color indexed="4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7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09183"/>
        <bgColor indexed="64"/>
      </patternFill>
    </fill>
    <fill>
      <patternFill patternType="solid">
        <fgColor rgb="FFF5B5A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quotePrefix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Fill="1" applyBorder="1" applyAlignment="1">
      <alignment horizontal="left"/>
    </xf>
    <xf numFmtId="3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0" xfId="0" quotePrefix="1" applyNumberFormat="1"/>
    <xf numFmtId="165" fontId="2" fillId="0" borderId="0" xfId="0" applyNumberFormat="1" applyFont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0" fillId="0" borderId="0" xfId="0" quotePrefix="1" applyAlignment="1">
      <alignment horizontal="right"/>
    </xf>
    <xf numFmtId="2" fontId="0" fillId="0" borderId="0" xfId="0" applyNumberFormat="1"/>
    <xf numFmtId="0" fontId="0" fillId="0" borderId="0" xfId="0" applyAlignment="1">
      <alignment horizontal="right"/>
    </xf>
    <xf numFmtId="3" fontId="1" fillId="0" borderId="0" xfId="0" applyNumberFormat="1" applyFont="1"/>
    <xf numFmtId="0" fontId="5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2" fillId="3" borderId="1" xfId="0" applyFont="1" applyFill="1" applyBorder="1"/>
    <xf numFmtId="0" fontId="1" fillId="3" borderId="1" xfId="0" applyFont="1" applyFill="1" applyBorder="1"/>
    <xf numFmtId="0" fontId="0" fillId="4" borderId="0" xfId="0" applyFill="1"/>
    <xf numFmtId="3" fontId="0" fillId="4" borderId="0" xfId="0" applyNumberFormat="1" applyFill="1"/>
    <xf numFmtId="0" fontId="6" fillId="0" borderId="0" xfId="0" applyFont="1"/>
    <xf numFmtId="165" fontId="3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right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4" fontId="0" fillId="0" borderId="0" xfId="0" applyNumberFormat="1"/>
    <xf numFmtId="0" fontId="5" fillId="0" borderId="0" xfId="0" applyFont="1" applyAlignment="1">
      <alignment vertical="center"/>
    </xf>
    <xf numFmtId="1" fontId="0" fillId="0" borderId="0" xfId="0" applyNumberFormat="1"/>
    <xf numFmtId="0" fontId="0" fillId="0" borderId="0" xfId="0" applyFill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165" fontId="0" fillId="0" borderId="0" xfId="0" quotePrefix="1" applyNumberFormat="1" applyAlignment="1">
      <alignment horizontal="right"/>
    </xf>
    <xf numFmtId="164" fontId="3" fillId="0" borderId="0" xfId="0" applyNumberFormat="1" applyFont="1" applyAlignment="1">
      <alignment vertical="center"/>
    </xf>
    <xf numFmtId="3" fontId="1" fillId="4" borderId="0" xfId="0" applyNumberFormat="1" applyFont="1" applyFill="1"/>
    <xf numFmtId="164" fontId="0" fillId="5" borderId="0" xfId="0" applyNumberFormat="1" applyFill="1"/>
    <xf numFmtId="0" fontId="1" fillId="3" borderId="0" xfId="0" quotePrefix="1" applyFont="1" applyFill="1" applyAlignment="1">
      <alignment horizontal="right"/>
    </xf>
    <xf numFmtId="3" fontId="5" fillId="0" borderId="0" xfId="0" applyNumberFormat="1" applyFont="1" applyAlignment="1">
      <alignment vertical="center"/>
    </xf>
    <xf numFmtId="0" fontId="2" fillId="0" borderId="0" xfId="0" applyFont="1"/>
    <xf numFmtId="0" fontId="1" fillId="6" borderId="0" xfId="0" applyFont="1" applyFill="1"/>
    <xf numFmtId="3" fontId="1" fillId="6" borderId="0" xfId="0" applyNumberFormat="1" applyFont="1" applyFill="1"/>
    <xf numFmtId="164" fontId="1" fillId="6" borderId="0" xfId="0" applyNumberFormat="1" applyFont="1" applyFill="1"/>
    <xf numFmtId="0" fontId="1" fillId="4" borderId="0" xfId="0" applyFont="1" applyFill="1"/>
    <xf numFmtId="164" fontId="1" fillId="4" borderId="0" xfId="0" applyNumberFormat="1" applyFont="1" applyFill="1"/>
    <xf numFmtId="3" fontId="0" fillId="6" borderId="0" xfId="0" applyNumberFormat="1" applyFill="1" applyAlignment="1">
      <alignment horizontal="right"/>
    </xf>
    <xf numFmtId="164" fontId="0" fillId="6" borderId="0" xfId="0" applyNumberFormat="1" applyFill="1"/>
    <xf numFmtId="0" fontId="10" fillId="0" borderId="0" xfId="0" applyFont="1"/>
    <xf numFmtId="164" fontId="0" fillId="0" borderId="0" xfId="0" applyNumberFormat="1" applyFill="1"/>
    <xf numFmtId="168" fontId="0" fillId="0" borderId="0" xfId="0" applyNumberFormat="1"/>
    <xf numFmtId="0" fontId="11" fillId="0" borderId="0" xfId="0" applyFont="1"/>
    <xf numFmtId="167" fontId="0" fillId="0" borderId="0" xfId="0" applyNumberFormat="1"/>
    <xf numFmtId="0" fontId="10" fillId="0" borderId="0" xfId="0" quotePrefix="1" applyFont="1" applyAlignment="1">
      <alignment horizontal="right"/>
    </xf>
    <xf numFmtId="0" fontId="11" fillId="0" borderId="0" xfId="0" quotePrefix="1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3" fontId="12" fillId="4" borderId="0" xfId="0" applyNumberFormat="1" applyFont="1" applyFill="1"/>
    <xf numFmtId="0" fontId="2" fillId="0" borderId="0" xfId="0" applyFont="1" applyFill="1" applyBorder="1"/>
    <xf numFmtId="0" fontId="1" fillId="0" borderId="0" xfId="0" applyFont="1" applyFill="1" applyBorder="1"/>
    <xf numFmtId="3" fontId="0" fillId="0" borderId="0" xfId="0" applyNumberFormat="1" applyFont="1"/>
    <xf numFmtId="0" fontId="11" fillId="4" borderId="0" xfId="0" applyFont="1" applyFill="1" applyAlignment="1">
      <alignment horizontal="right"/>
    </xf>
    <xf numFmtId="164" fontId="14" fillId="6" borderId="0" xfId="0" applyNumberFormat="1" applyFont="1" applyFill="1"/>
    <xf numFmtId="164" fontId="14" fillId="4" borderId="0" xfId="0" applyNumberFormat="1" applyFont="1" applyFill="1"/>
    <xf numFmtId="3" fontId="14" fillId="6" borderId="0" xfId="0" applyNumberFormat="1" applyFont="1" applyFill="1"/>
    <xf numFmtId="164" fontId="12" fillId="6" borderId="0" xfId="0" applyNumberFormat="1" applyFont="1" applyFill="1"/>
    <xf numFmtId="3" fontId="14" fillId="4" borderId="0" xfId="0" applyNumberFormat="1" applyFont="1" applyFill="1"/>
    <xf numFmtId="0" fontId="15" fillId="0" borderId="0" xfId="0" quotePrefix="1" applyFont="1" applyAlignment="1">
      <alignment horizontal="right"/>
    </xf>
    <xf numFmtId="0" fontId="18" fillId="6" borderId="0" xfId="0" applyFont="1" applyFill="1"/>
    <xf numFmtId="0" fontId="0" fillId="6" borderId="0" xfId="0" applyFill="1"/>
    <xf numFmtId="0" fontId="5" fillId="6" borderId="0" xfId="0" quotePrefix="1" applyFont="1" applyFill="1" applyAlignment="1">
      <alignment horizontal="left"/>
    </xf>
    <xf numFmtId="166" fontId="1" fillId="0" borderId="0" xfId="0" applyNumberFormat="1" applyFont="1"/>
    <xf numFmtId="0" fontId="6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0" fillId="0" borderId="0" xfId="0" quotePrefix="1" applyFont="1" applyAlignment="1">
      <alignment horizontal="left"/>
    </xf>
    <xf numFmtId="0" fontId="0" fillId="7" borderId="0" xfId="0" applyFill="1"/>
    <xf numFmtId="0" fontId="2" fillId="7" borderId="0" xfId="0" applyFont="1" applyFill="1" applyBorder="1"/>
    <xf numFmtId="0" fontId="1" fillId="7" borderId="0" xfId="0" applyFont="1" applyFill="1" applyBorder="1"/>
    <xf numFmtId="0" fontId="2" fillId="7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6" fillId="7" borderId="0" xfId="0" applyFont="1" applyFill="1"/>
    <xf numFmtId="167" fontId="0" fillId="0" borderId="0" xfId="0" applyNumberFormat="1" applyAlignment="1">
      <alignment horizontal="right"/>
    </xf>
    <xf numFmtId="0" fontId="21" fillId="0" borderId="0" xfId="0" applyFont="1"/>
    <xf numFmtId="0" fontId="23" fillId="6" borderId="0" xfId="0" quotePrefix="1" applyFont="1" applyFill="1" applyAlignment="1">
      <alignment horizontal="left"/>
    </xf>
    <xf numFmtId="0" fontId="24" fillId="7" borderId="0" xfId="0" quotePrefix="1" applyFont="1" applyFill="1" applyAlignment="1">
      <alignment horizontal="left"/>
    </xf>
    <xf numFmtId="3" fontId="12" fillId="0" borderId="0" xfId="0" applyNumberFormat="1" applyFont="1"/>
    <xf numFmtId="0" fontId="4" fillId="0" borderId="0" xfId="0" applyFont="1" applyAlignment="1">
      <alignment vertical="top" wrapText="1"/>
    </xf>
    <xf numFmtId="0" fontId="13" fillId="0" borderId="0" xfId="0" quotePrefix="1" applyFont="1" applyAlignment="1">
      <alignment horizontal="left" wrapText="1"/>
    </xf>
    <xf numFmtId="0" fontId="25" fillId="0" borderId="0" xfId="0" applyFont="1"/>
    <xf numFmtId="3" fontId="1" fillId="0" borderId="0" xfId="0" applyNumberFormat="1" applyFont="1" applyAlignment="1">
      <alignment vertical="center"/>
    </xf>
    <xf numFmtId="0" fontId="1" fillId="3" borderId="0" xfId="0" applyFont="1" applyFill="1" applyBorder="1"/>
    <xf numFmtId="3" fontId="2" fillId="0" borderId="0" xfId="0" applyNumberFormat="1" applyFont="1" applyBorder="1"/>
    <xf numFmtId="0" fontId="27" fillId="0" borderId="0" xfId="0" applyFont="1"/>
    <xf numFmtId="0" fontId="29" fillId="0" borderId="0" xfId="0" applyFont="1" applyAlignment="1">
      <alignment horizontal="left" vertical="center" readingOrder="1"/>
    </xf>
    <xf numFmtId="0" fontId="29" fillId="0" borderId="0" xfId="0" applyFont="1"/>
    <xf numFmtId="0" fontId="30" fillId="0" borderId="0" xfId="0" applyFont="1"/>
    <xf numFmtId="0" fontId="27" fillId="8" borderId="2" xfId="0" applyFont="1" applyFill="1" applyBorder="1"/>
    <xf numFmtId="0" fontId="28" fillId="8" borderId="2" xfId="0" applyFont="1" applyFill="1" applyBorder="1" applyAlignment="1">
      <alignment horizontal="right"/>
    </xf>
    <xf numFmtId="0" fontId="27" fillId="9" borderId="0" xfId="0" applyFont="1" applyFill="1"/>
    <xf numFmtId="169" fontId="27" fillId="9" borderId="0" xfId="0" applyNumberFormat="1" applyFont="1" applyFill="1"/>
    <xf numFmtId="0" fontId="27" fillId="9" borderId="1" xfId="0" applyFont="1" applyFill="1" applyBorder="1"/>
    <xf numFmtId="169" fontId="27" fillId="9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5B5AC"/>
      <color rgb="FFF09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workbookViewId="0">
      <pane xSplit="1" ySplit="4" topLeftCell="I38" activePane="bottomRight" state="frozen"/>
      <selection pane="topRight" activeCell="B1" sqref="B1"/>
      <selection pane="bottomLeft" activeCell="A5" sqref="A5"/>
      <selection pane="bottomRight" activeCell="F34" sqref="F34"/>
    </sheetView>
  </sheetViews>
  <sheetFormatPr baseColWidth="10" defaultRowHeight="12.75" x14ac:dyDescent="0.2"/>
  <cols>
    <col min="1" max="1" width="24.85546875" customWidth="1"/>
    <col min="2" max="2" width="14.85546875" customWidth="1"/>
    <col min="3" max="3" width="17.42578125" customWidth="1"/>
    <col min="4" max="10" width="7.85546875" customWidth="1"/>
    <col min="11" max="11" width="8.85546875" customWidth="1"/>
    <col min="12" max="12" width="9.7109375" customWidth="1"/>
  </cols>
  <sheetData>
    <row r="1" spans="1:13" ht="69.75" x14ac:dyDescent="0.35">
      <c r="A1" s="93" t="s">
        <v>92</v>
      </c>
      <c r="L1" s="77" t="s">
        <v>190</v>
      </c>
    </row>
    <row r="2" spans="1:13" ht="5.25" customHeight="1" x14ac:dyDescent="0.25">
      <c r="B2" s="18"/>
    </row>
    <row r="3" spans="1:13" ht="5.25" customHeight="1" x14ac:dyDescent="0.2">
      <c r="B3" s="19"/>
    </row>
    <row r="4" spans="1:13" x14ac:dyDescent="0.2">
      <c r="A4" s="20"/>
      <c r="B4" s="20"/>
      <c r="C4" s="20"/>
      <c r="D4" s="21">
        <v>1997</v>
      </c>
      <c r="E4" s="21">
        <v>1998</v>
      </c>
      <c r="F4" s="21">
        <v>1999</v>
      </c>
      <c r="G4" s="21">
        <v>2000</v>
      </c>
      <c r="H4" s="21">
        <v>2001</v>
      </c>
      <c r="I4" s="21">
        <v>2002</v>
      </c>
      <c r="J4" s="21">
        <v>2003</v>
      </c>
      <c r="K4" s="21">
        <v>2004</v>
      </c>
      <c r="L4" s="21">
        <v>2005</v>
      </c>
      <c r="M4" s="21">
        <v>2006</v>
      </c>
    </row>
    <row r="5" spans="1:13" ht="8.25" customHeight="1" x14ac:dyDescent="0.2">
      <c r="A5" s="62"/>
      <c r="B5" s="62"/>
      <c r="C5" s="62"/>
      <c r="D5" s="63"/>
      <c r="E5" s="63"/>
      <c r="F5" s="63"/>
      <c r="G5" s="63"/>
      <c r="H5" s="63"/>
      <c r="I5" s="63"/>
      <c r="J5" s="63"/>
      <c r="K5" s="63"/>
    </row>
    <row r="6" spans="1:13" ht="27.75" x14ac:dyDescent="0.4">
      <c r="A6" s="90" t="s">
        <v>169</v>
      </c>
      <c r="B6" s="81"/>
      <c r="C6" s="81"/>
      <c r="D6" s="82"/>
      <c r="E6" s="82"/>
      <c r="F6" s="82"/>
      <c r="G6" s="82"/>
      <c r="H6" s="82"/>
      <c r="I6" s="82"/>
      <c r="J6" s="82"/>
      <c r="K6" s="83"/>
      <c r="L6" s="83"/>
      <c r="M6" s="83"/>
    </row>
    <row r="7" spans="1:13" x14ac:dyDescent="0.2">
      <c r="A7" s="77" t="s">
        <v>190</v>
      </c>
      <c r="B7" s="62"/>
      <c r="C7" s="62"/>
      <c r="D7" s="63"/>
      <c r="E7" s="63"/>
      <c r="F7" s="63"/>
      <c r="G7" s="63"/>
      <c r="H7" s="63"/>
      <c r="I7" s="63"/>
      <c r="J7" s="63"/>
      <c r="K7" s="63"/>
    </row>
    <row r="8" spans="1:13" ht="16.5" customHeight="1" x14ac:dyDescent="0.2">
      <c r="A8" s="79" t="s">
        <v>58</v>
      </c>
    </row>
    <row r="9" spans="1:13" x14ac:dyDescent="0.2">
      <c r="A9" s="57" t="s">
        <v>59</v>
      </c>
      <c r="B9" s="1"/>
      <c r="C9" t="s">
        <v>60</v>
      </c>
      <c r="D9" s="6">
        <v>24876</v>
      </c>
      <c r="E9" s="6">
        <v>31311</v>
      </c>
      <c r="F9" s="6">
        <v>21110</v>
      </c>
      <c r="G9" s="6">
        <v>25156</v>
      </c>
      <c r="H9" s="6">
        <v>25589</v>
      </c>
      <c r="I9" s="6">
        <v>26361.232</v>
      </c>
      <c r="J9" s="6">
        <v>23905.609</v>
      </c>
      <c r="K9" s="6">
        <v>39231.035000000003</v>
      </c>
      <c r="L9" s="6">
        <v>25427.264999999999</v>
      </c>
      <c r="M9" s="6">
        <v>26029.855</v>
      </c>
    </row>
    <row r="10" spans="1:13" x14ac:dyDescent="0.2">
      <c r="A10" s="57" t="s">
        <v>61</v>
      </c>
      <c r="B10" s="1"/>
      <c r="C10" t="s">
        <v>62</v>
      </c>
      <c r="D10" s="6">
        <v>91469</v>
      </c>
      <c r="E10" s="6">
        <v>92455</v>
      </c>
      <c r="F10" s="6">
        <v>84855</v>
      </c>
      <c r="G10" s="6">
        <v>86074</v>
      </c>
      <c r="H10" s="6">
        <v>99166</v>
      </c>
      <c r="I10" s="6">
        <v>87844.285999999993</v>
      </c>
      <c r="J10" s="6">
        <v>103812.59699999999</v>
      </c>
      <c r="K10" s="6">
        <v>82232.013000000006</v>
      </c>
      <c r="L10" s="6">
        <v>93360.008000000002</v>
      </c>
      <c r="M10" s="6">
        <v>100838.65300000001</v>
      </c>
    </row>
    <row r="11" spans="1:13" x14ac:dyDescent="0.2">
      <c r="A11" s="57" t="s">
        <v>63</v>
      </c>
      <c r="B11" s="1"/>
      <c r="C11" t="s">
        <v>64</v>
      </c>
      <c r="D11" s="6">
        <v>78427</v>
      </c>
      <c r="E11" s="6">
        <v>85702</v>
      </c>
      <c r="F11" s="6">
        <v>83606</v>
      </c>
      <c r="G11" s="6">
        <v>82298</v>
      </c>
      <c r="H11" s="6">
        <v>82135</v>
      </c>
      <c r="I11" s="6">
        <v>88249.513000000006</v>
      </c>
      <c r="J11" s="6">
        <v>94199.616999999998</v>
      </c>
      <c r="K11" s="6">
        <v>92777.361999999994</v>
      </c>
      <c r="L11" s="6">
        <v>90581.15</v>
      </c>
      <c r="M11" s="6">
        <v>96708.342999999993</v>
      </c>
    </row>
    <row r="12" spans="1:13" x14ac:dyDescent="0.2">
      <c r="A12" s="2"/>
      <c r="D12" s="6"/>
      <c r="F12" s="6"/>
      <c r="G12" s="6"/>
      <c r="H12" s="6"/>
    </row>
    <row r="13" spans="1:13" x14ac:dyDescent="0.2">
      <c r="A13" s="58" t="s">
        <v>65</v>
      </c>
      <c r="B13" s="22"/>
      <c r="C13" s="22"/>
      <c r="D13" s="23">
        <f t="shared" ref="D13:M13" si="0">SUM(D9:D12)</f>
        <v>194772</v>
      </c>
      <c r="E13" s="23">
        <f t="shared" si="0"/>
        <v>209468</v>
      </c>
      <c r="F13" s="23">
        <f t="shared" si="0"/>
        <v>189571</v>
      </c>
      <c r="G13" s="23">
        <f t="shared" si="0"/>
        <v>193528</v>
      </c>
      <c r="H13" s="23">
        <f t="shared" si="0"/>
        <v>206890</v>
      </c>
      <c r="I13" s="23">
        <f t="shared" si="0"/>
        <v>202455.03100000002</v>
      </c>
      <c r="J13" s="61">
        <f t="shared" si="0"/>
        <v>221917.82299999997</v>
      </c>
      <c r="K13" s="61">
        <f t="shared" si="0"/>
        <v>214240.41</v>
      </c>
      <c r="L13" s="61">
        <f t="shared" si="0"/>
        <v>209368.42300000001</v>
      </c>
      <c r="M13" s="61">
        <f t="shared" si="0"/>
        <v>223576.851</v>
      </c>
    </row>
    <row r="14" spans="1:13" x14ac:dyDescent="0.2">
      <c r="D14" s="6"/>
      <c r="F14" s="6"/>
      <c r="G14" s="6"/>
      <c r="H14" s="6"/>
    </row>
    <row r="15" spans="1:13" x14ac:dyDescent="0.2">
      <c r="D15" s="6"/>
      <c r="F15" s="6"/>
      <c r="G15" s="6"/>
      <c r="H15" s="6"/>
    </row>
    <row r="16" spans="1:13" x14ac:dyDescent="0.2">
      <c r="A16" s="60" t="s">
        <v>66</v>
      </c>
      <c r="D16" s="6"/>
      <c r="F16" s="6"/>
      <c r="G16" s="6"/>
      <c r="H16" s="6"/>
    </row>
    <row r="17" spans="1:13" x14ac:dyDescent="0.2">
      <c r="D17" s="6"/>
      <c r="E17" s="6"/>
      <c r="F17" s="6"/>
      <c r="G17" s="6"/>
      <c r="H17" s="6"/>
    </row>
    <row r="18" spans="1:13" x14ac:dyDescent="0.2">
      <c r="A18" s="56" t="s">
        <v>67</v>
      </c>
      <c r="B18" s="24" t="s">
        <v>68</v>
      </c>
      <c r="C18" t="s">
        <v>69</v>
      </c>
      <c r="D18" s="6">
        <v>19</v>
      </c>
      <c r="E18" s="6">
        <v>50</v>
      </c>
      <c r="F18" s="6">
        <v>43</v>
      </c>
      <c r="G18" s="6">
        <v>24</v>
      </c>
      <c r="H18" s="6">
        <v>50</v>
      </c>
      <c r="I18" s="6">
        <v>30.215</v>
      </c>
      <c r="J18" s="6">
        <v>56.192</v>
      </c>
      <c r="K18" s="91">
        <f>'Importwert einzelner Obstarten'!E7</f>
        <v>0</v>
      </c>
      <c r="L18" s="91">
        <f>'Importwert einzelner Obstarten'!F7</f>
        <v>0</v>
      </c>
      <c r="M18" s="91">
        <f>'Importwert einzelner Obstarten'!G7</f>
        <v>0.1</v>
      </c>
    </row>
    <row r="19" spans="1:13" x14ac:dyDescent="0.2">
      <c r="A19" s="56" t="s">
        <v>70</v>
      </c>
      <c r="B19" s="24" t="s">
        <v>68</v>
      </c>
      <c r="C19" t="s">
        <v>69</v>
      </c>
      <c r="D19" s="6">
        <v>3</v>
      </c>
      <c r="E19" s="6">
        <v>0</v>
      </c>
      <c r="F19" s="6">
        <v>1</v>
      </c>
      <c r="G19" s="6">
        <v>0</v>
      </c>
      <c r="H19" s="6">
        <v>0</v>
      </c>
      <c r="I19" s="6">
        <v>0.66</v>
      </c>
      <c r="J19" s="6">
        <v>0.15</v>
      </c>
      <c r="K19" s="91">
        <f>'Importwert einzelner Obstarten'!E8</f>
        <v>0.25</v>
      </c>
      <c r="L19" s="91">
        <f>'Importwert einzelner Obstarten'!F8</f>
        <v>0.15</v>
      </c>
      <c r="M19" s="91">
        <f>'Importwert einzelner Obstarten'!G8</f>
        <v>0.35</v>
      </c>
    </row>
    <row r="20" spans="1:13" x14ac:dyDescent="0.2">
      <c r="A20" s="56" t="s">
        <v>71</v>
      </c>
      <c r="B20" s="24" t="s">
        <v>68</v>
      </c>
      <c r="C20" t="s">
        <v>72</v>
      </c>
      <c r="D20" s="6">
        <v>12</v>
      </c>
      <c r="E20" s="6">
        <v>0</v>
      </c>
      <c r="F20" s="6">
        <v>45</v>
      </c>
      <c r="G20" s="6">
        <v>14</v>
      </c>
      <c r="H20" s="6">
        <v>0</v>
      </c>
      <c r="I20" s="6">
        <v>0</v>
      </c>
      <c r="J20" s="6">
        <v>0</v>
      </c>
      <c r="K20" s="91">
        <f>'Importwert einzelner Obstarten'!E26</f>
        <v>16.914999999999999</v>
      </c>
      <c r="L20" s="91">
        <f>'Importwert einzelner Obstarten'!F26</f>
        <v>26.145</v>
      </c>
      <c r="M20" s="91">
        <f>'Importwert einzelner Obstarten'!G26</f>
        <v>23.498999999999999</v>
      </c>
    </row>
    <row r="21" spans="1:13" x14ac:dyDescent="0.2">
      <c r="A21" s="56" t="s">
        <v>73</v>
      </c>
      <c r="B21" s="24" t="s">
        <v>68</v>
      </c>
      <c r="C21" t="s">
        <v>72</v>
      </c>
      <c r="D21" s="6">
        <v>0</v>
      </c>
      <c r="E21" s="6">
        <v>4</v>
      </c>
      <c r="F21" s="6">
        <v>2</v>
      </c>
      <c r="G21" s="6">
        <v>0</v>
      </c>
      <c r="H21" s="6">
        <v>0</v>
      </c>
      <c r="I21" s="6">
        <v>0</v>
      </c>
      <c r="J21" s="6">
        <v>0.9</v>
      </c>
      <c r="K21" s="91">
        <f>'Importwert einzelner Obstarten'!E27</f>
        <v>0</v>
      </c>
      <c r="L21" s="91">
        <f>'Importwert einzelner Obstarten'!F27</f>
        <v>0</v>
      </c>
      <c r="M21" s="91">
        <f>'Importwert einzelner Obstarten'!G27</f>
        <v>0</v>
      </c>
    </row>
    <row r="22" spans="1:13" x14ac:dyDescent="0.2">
      <c r="A22" s="56" t="s">
        <v>74</v>
      </c>
      <c r="B22" s="1"/>
      <c r="C22" t="s">
        <v>75</v>
      </c>
      <c r="D22" s="6">
        <v>21379</v>
      </c>
      <c r="E22" s="6">
        <v>23177</v>
      </c>
      <c r="F22" s="6">
        <v>17848</v>
      </c>
      <c r="G22" s="6">
        <v>18960</v>
      </c>
      <c r="H22" s="6">
        <v>21211</v>
      </c>
      <c r="I22" s="6">
        <v>19452.076000000001</v>
      </c>
      <c r="J22" s="6">
        <v>22655.916000000001</v>
      </c>
      <c r="K22" s="91">
        <f>'Importwert einzelner Obstarten'!E74</f>
        <v>17280.672999999999</v>
      </c>
      <c r="L22" s="91">
        <f>'Importwert einzelner Obstarten'!F74</f>
        <v>18923.559000000001</v>
      </c>
      <c r="M22" s="91">
        <f>'Importwert einzelner Obstarten'!G74</f>
        <v>21308.285</v>
      </c>
    </row>
    <row r="23" spans="1:13" x14ac:dyDescent="0.2">
      <c r="A23" s="56" t="s">
        <v>76</v>
      </c>
      <c r="B23" s="1"/>
      <c r="C23" t="s">
        <v>77</v>
      </c>
      <c r="D23" s="6">
        <v>30509</v>
      </c>
      <c r="E23" s="6">
        <v>34354</v>
      </c>
      <c r="F23" s="6">
        <v>28334</v>
      </c>
      <c r="G23" s="6">
        <v>31137</v>
      </c>
      <c r="H23" s="6">
        <v>35452</v>
      </c>
      <c r="I23" s="6">
        <v>31195.633000000002</v>
      </c>
      <c r="J23" s="6">
        <v>42351.64</v>
      </c>
      <c r="K23" s="91">
        <f>'Importwert einzelner Obstarten'!E75</f>
        <v>33612.756000000001</v>
      </c>
      <c r="L23" s="91">
        <f>'Importwert einzelner Obstarten'!F75</f>
        <v>34086.703999999998</v>
      </c>
      <c r="M23" s="91">
        <f>'Importwert einzelner Obstarten'!G75</f>
        <v>38466.303999999996</v>
      </c>
    </row>
    <row r="24" spans="1:13" x14ac:dyDescent="0.2">
      <c r="A24" s="56" t="s">
        <v>173</v>
      </c>
      <c r="B24" s="24" t="s">
        <v>68</v>
      </c>
      <c r="C24" t="s">
        <v>78</v>
      </c>
      <c r="D24" s="6">
        <v>1</v>
      </c>
      <c r="E24" s="6">
        <v>1</v>
      </c>
      <c r="F24" s="6">
        <v>1</v>
      </c>
      <c r="G24" s="6">
        <v>1</v>
      </c>
      <c r="H24" s="6">
        <v>0</v>
      </c>
      <c r="I24" s="6">
        <v>0.433</v>
      </c>
      <c r="J24" s="6">
        <v>8.423</v>
      </c>
      <c r="K24" s="6">
        <v>4.9550000000000001</v>
      </c>
      <c r="L24" s="6">
        <v>3.778</v>
      </c>
      <c r="M24" s="6">
        <v>4.9889999999999999</v>
      </c>
    </row>
    <row r="25" spans="1:13" x14ac:dyDescent="0.2">
      <c r="A25" s="56" t="s">
        <v>174</v>
      </c>
      <c r="B25" s="1"/>
      <c r="C25" t="s">
        <v>79</v>
      </c>
      <c r="D25" s="6">
        <v>3569</v>
      </c>
      <c r="E25" s="6">
        <v>3722</v>
      </c>
      <c r="F25" s="6">
        <v>3792</v>
      </c>
      <c r="G25" s="6">
        <v>4036</v>
      </c>
      <c r="H25" s="6">
        <v>4147</v>
      </c>
      <c r="I25" s="6">
        <v>3896.7779999999998</v>
      </c>
      <c r="J25" s="6">
        <v>4444.4359999999997</v>
      </c>
      <c r="K25" s="6">
        <v>4180.335</v>
      </c>
      <c r="L25" s="6">
        <v>4089.14</v>
      </c>
      <c r="M25" s="6">
        <v>4817.2939999999999</v>
      </c>
    </row>
    <row r="26" spans="1:13" x14ac:dyDescent="0.2">
      <c r="A26" s="56" t="s">
        <v>80</v>
      </c>
      <c r="B26" s="24" t="s">
        <v>81</v>
      </c>
      <c r="C26" t="s">
        <v>82</v>
      </c>
      <c r="D26" s="6">
        <v>18546</v>
      </c>
      <c r="E26" s="6">
        <v>21742</v>
      </c>
      <c r="F26" s="6">
        <v>20603</v>
      </c>
      <c r="G26" s="6">
        <v>19843</v>
      </c>
      <c r="H26" s="6">
        <v>21374</v>
      </c>
      <c r="I26" s="6">
        <v>22636.067999999999</v>
      </c>
      <c r="J26" s="6">
        <v>25267.365000000002</v>
      </c>
      <c r="K26" s="6">
        <v>23922.330999999998</v>
      </c>
      <c r="L26" s="6">
        <v>21750.281999999999</v>
      </c>
      <c r="M26" s="6">
        <v>22995.902999999998</v>
      </c>
    </row>
    <row r="27" spans="1:13" x14ac:dyDescent="0.2">
      <c r="A27" s="56" t="s">
        <v>205</v>
      </c>
      <c r="B27" s="24" t="s">
        <v>81</v>
      </c>
      <c r="C27" t="s">
        <v>83</v>
      </c>
      <c r="D27" s="6">
        <v>4174</v>
      </c>
      <c r="E27" s="6">
        <v>4706</v>
      </c>
      <c r="F27" s="6">
        <v>5106</v>
      </c>
      <c r="G27" s="6">
        <v>6222</v>
      </c>
      <c r="H27" s="6">
        <v>6867</v>
      </c>
      <c r="I27" s="6">
        <v>7065.9889999999996</v>
      </c>
      <c r="J27" s="6">
        <v>7610.9129999999996</v>
      </c>
      <c r="K27" s="6">
        <v>6804.42</v>
      </c>
      <c r="L27" s="6">
        <v>6427</v>
      </c>
      <c r="M27" s="6">
        <v>7074.1170000000002</v>
      </c>
    </row>
    <row r="28" spans="1:13" x14ac:dyDescent="0.2">
      <c r="A28" s="56" t="s">
        <v>84</v>
      </c>
      <c r="B28" s="24" t="s">
        <v>81</v>
      </c>
      <c r="C28" t="s">
        <v>85</v>
      </c>
      <c r="D28" s="6">
        <v>5317</v>
      </c>
      <c r="E28" s="6">
        <v>5702</v>
      </c>
      <c r="F28" s="6">
        <v>5718</v>
      </c>
      <c r="G28" s="6">
        <v>6284</v>
      </c>
      <c r="H28" s="6">
        <v>6475</v>
      </c>
      <c r="I28" s="6">
        <v>6499.2939999999999</v>
      </c>
      <c r="J28" s="6">
        <v>7570.116</v>
      </c>
      <c r="K28" s="6">
        <v>8354.1530000000002</v>
      </c>
      <c r="L28" s="6">
        <v>7827.4160000000002</v>
      </c>
      <c r="M28" s="6">
        <v>8607.1910000000007</v>
      </c>
    </row>
    <row r="29" spans="1:13" x14ac:dyDescent="0.2">
      <c r="D29" s="6"/>
      <c r="F29" s="6"/>
      <c r="G29" s="6"/>
      <c r="H29" s="6"/>
    </row>
    <row r="30" spans="1:13" x14ac:dyDescent="0.2">
      <c r="A30" s="65" t="s">
        <v>86</v>
      </c>
      <c r="B30" s="22"/>
      <c r="C30" s="22"/>
      <c r="D30" s="23">
        <f t="shared" ref="D30:M30" si="1">SUM(D18:D28)</f>
        <v>83529</v>
      </c>
      <c r="E30" s="23">
        <f t="shared" si="1"/>
        <v>93458</v>
      </c>
      <c r="F30" s="23">
        <f t="shared" si="1"/>
        <v>81493</v>
      </c>
      <c r="G30" s="23">
        <f t="shared" si="1"/>
        <v>86521</v>
      </c>
      <c r="H30" s="23">
        <f t="shared" si="1"/>
        <v>95576</v>
      </c>
      <c r="I30" s="23">
        <f t="shared" si="1"/>
        <v>90777.145999999993</v>
      </c>
      <c r="J30" s="61">
        <f t="shared" si="1"/>
        <v>109966.05099999999</v>
      </c>
      <c r="K30" s="61">
        <f t="shared" si="1"/>
        <v>94176.788</v>
      </c>
      <c r="L30" s="61">
        <f t="shared" si="1"/>
        <v>93134.173999999999</v>
      </c>
      <c r="M30" s="61">
        <f t="shared" si="1"/>
        <v>103298.03200000001</v>
      </c>
    </row>
    <row r="31" spans="1:13" x14ac:dyDescent="0.2">
      <c r="A31" s="16"/>
      <c r="D31" s="6"/>
    </row>
    <row r="32" spans="1:13" x14ac:dyDescent="0.2">
      <c r="A32" s="58" t="s">
        <v>87</v>
      </c>
      <c r="B32" s="22"/>
      <c r="C32" s="22"/>
      <c r="D32" s="23">
        <f t="shared" ref="D32:M32" si="2">+D13-D30</f>
        <v>111243</v>
      </c>
      <c r="E32" s="23">
        <f t="shared" si="2"/>
        <v>116010</v>
      </c>
      <c r="F32" s="23">
        <f t="shared" si="2"/>
        <v>108078</v>
      </c>
      <c r="G32" s="23">
        <f t="shared" si="2"/>
        <v>107007</v>
      </c>
      <c r="H32" s="23">
        <f t="shared" si="2"/>
        <v>111314</v>
      </c>
      <c r="I32" s="23">
        <f t="shared" si="2"/>
        <v>111677.88500000002</v>
      </c>
      <c r="J32" s="61">
        <f t="shared" si="2"/>
        <v>111951.77199999998</v>
      </c>
      <c r="K32" s="61">
        <f t="shared" si="2"/>
        <v>120063.622</v>
      </c>
      <c r="L32" s="61">
        <f t="shared" si="2"/>
        <v>116234.24900000001</v>
      </c>
      <c r="M32" s="61">
        <f t="shared" si="2"/>
        <v>120278.81899999999</v>
      </c>
    </row>
    <row r="34" spans="1:13" x14ac:dyDescent="0.2">
      <c r="D34" t="s">
        <v>106</v>
      </c>
      <c r="G34" s="6">
        <f>AVERAGE(D32:G32)</f>
        <v>110584.5</v>
      </c>
    </row>
    <row r="35" spans="1:13" x14ac:dyDescent="0.2">
      <c r="D35" t="s">
        <v>151</v>
      </c>
      <c r="G35" s="6">
        <f>+H32-G34</f>
        <v>729.5</v>
      </c>
      <c r="H35" s="6"/>
    </row>
    <row r="36" spans="1:13" x14ac:dyDescent="0.2">
      <c r="D36" t="s">
        <v>152</v>
      </c>
      <c r="G36" s="30">
        <f>+G35/(G34/100)</f>
        <v>0.65967653694685957</v>
      </c>
    </row>
    <row r="40" spans="1:13" ht="26.25" x14ac:dyDescent="0.4">
      <c r="A40" s="89" t="s">
        <v>170</v>
      </c>
      <c r="B40" s="74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3" x14ac:dyDescent="0.2">
      <c r="A41" s="2" t="s">
        <v>190</v>
      </c>
      <c r="B41" s="19"/>
    </row>
    <row r="42" spans="1:13" x14ac:dyDescent="0.2">
      <c r="A42" s="79" t="s">
        <v>58</v>
      </c>
    </row>
    <row r="43" spans="1:13" x14ac:dyDescent="0.2">
      <c r="A43" s="57" t="s">
        <v>59</v>
      </c>
      <c r="B43" s="1"/>
      <c r="C43" t="s">
        <v>60</v>
      </c>
      <c r="E43" s="6">
        <v>499</v>
      </c>
      <c r="F43" s="6">
        <v>3654</v>
      </c>
      <c r="G43" s="6">
        <v>908</v>
      </c>
      <c r="H43" s="6">
        <v>2037</v>
      </c>
      <c r="I43" s="6">
        <v>1240.694</v>
      </c>
      <c r="J43" s="6">
        <v>2421.3180000000002</v>
      </c>
      <c r="K43" s="6">
        <v>531.06600000000003</v>
      </c>
      <c r="L43" s="6">
        <v>1160.395</v>
      </c>
      <c r="M43" s="6">
        <v>1241.5940000000001</v>
      </c>
    </row>
    <row r="44" spans="1:13" x14ac:dyDescent="0.2">
      <c r="A44" s="57" t="s">
        <v>61</v>
      </c>
      <c r="B44" s="1"/>
      <c r="C44" t="s">
        <v>62</v>
      </c>
      <c r="E44" s="6">
        <v>1154</v>
      </c>
      <c r="F44" s="6">
        <v>43</v>
      </c>
      <c r="G44" s="6">
        <v>120</v>
      </c>
      <c r="H44" s="6">
        <v>39</v>
      </c>
      <c r="I44" s="6">
        <v>71.67</v>
      </c>
      <c r="J44" s="6">
        <v>111.547</v>
      </c>
      <c r="K44" s="6">
        <v>62.576999999999998</v>
      </c>
      <c r="L44" s="6">
        <v>107.886</v>
      </c>
      <c r="M44" s="6">
        <v>836.04399999999998</v>
      </c>
    </row>
    <row r="45" spans="1:13" x14ac:dyDescent="0.2">
      <c r="A45" s="57" t="s">
        <v>63</v>
      </c>
      <c r="B45" s="1"/>
      <c r="C45" t="s">
        <v>64</v>
      </c>
      <c r="E45" s="6">
        <v>70</v>
      </c>
      <c r="F45" s="6">
        <v>108</v>
      </c>
      <c r="G45" s="6">
        <v>91</v>
      </c>
      <c r="H45" s="6">
        <v>77</v>
      </c>
      <c r="I45" s="6">
        <v>109.741</v>
      </c>
      <c r="J45" s="6">
        <v>84.272999999999996</v>
      </c>
      <c r="K45" s="6">
        <v>37.045000000000002</v>
      </c>
      <c r="L45" s="6">
        <v>429.66699999999997</v>
      </c>
      <c r="M45" s="6">
        <v>442.87599999999998</v>
      </c>
    </row>
    <row r="46" spans="1:13" x14ac:dyDescent="0.2">
      <c r="A46" s="2"/>
      <c r="F46" s="6"/>
      <c r="G46" s="6"/>
      <c r="H46" s="6"/>
    </row>
    <row r="47" spans="1:13" x14ac:dyDescent="0.2">
      <c r="A47" s="58" t="s">
        <v>65</v>
      </c>
      <c r="B47" s="22"/>
      <c r="C47" s="22"/>
      <c r="D47" s="22"/>
      <c r="E47" s="23">
        <f t="shared" ref="E47:M47" si="3">SUM(E43:E46)</f>
        <v>1723</v>
      </c>
      <c r="F47" s="23">
        <f t="shared" si="3"/>
        <v>3805</v>
      </c>
      <c r="G47" s="23">
        <f t="shared" si="3"/>
        <v>1119</v>
      </c>
      <c r="H47" s="23">
        <f t="shared" si="3"/>
        <v>2153</v>
      </c>
      <c r="I47" s="23">
        <f t="shared" si="3"/>
        <v>1422.105</v>
      </c>
      <c r="J47" s="61">
        <f t="shared" si="3"/>
        <v>2617.1380000000004</v>
      </c>
      <c r="K47" s="61">
        <f t="shared" si="3"/>
        <v>630.68799999999999</v>
      </c>
      <c r="L47" s="61">
        <f t="shared" si="3"/>
        <v>1697.9479999999999</v>
      </c>
      <c r="M47" s="61">
        <f t="shared" si="3"/>
        <v>2520.5140000000001</v>
      </c>
    </row>
    <row r="48" spans="1:13" x14ac:dyDescent="0.2">
      <c r="A48" s="2"/>
      <c r="E48" s="6"/>
      <c r="F48" s="6"/>
      <c r="G48" s="6"/>
      <c r="H48" s="6"/>
    </row>
    <row r="49" spans="1:13" x14ac:dyDescent="0.2">
      <c r="A49" s="2"/>
      <c r="E49" s="6"/>
      <c r="F49" s="6"/>
      <c r="G49" s="6"/>
      <c r="H49" s="6"/>
    </row>
    <row r="50" spans="1:13" x14ac:dyDescent="0.2">
      <c r="A50" s="60" t="s">
        <v>66</v>
      </c>
      <c r="E50" s="6"/>
      <c r="F50" s="6"/>
      <c r="G50" s="6"/>
      <c r="H50" s="6"/>
    </row>
    <row r="51" spans="1:13" x14ac:dyDescent="0.2">
      <c r="A51" s="60"/>
      <c r="E51" s="6"/>
      <c r="F51" s="6"/>
      <c r="G51" s="6"/>
      <c r="H51" s="6"/>
    </row>
    <row r="52" spans="1:13" x14ac:dyDescent="0.2">
      <c r="A52" s="56" t="s">
        <v>67</v>
      </c>
      <c r="B52" s="24" t="s">
        <v>68</v>
      </c>
      <c r="C52" t="s">
        <v>69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4">
        <v>0</v>
      </c>
      <c r="L52" s="64">
        <v>0</v>
      </c>
      <c r="M52" s="64">
        <v>0</v>
      </c>
    </row>
    <row r="53" spans="1:13" x14ac:dyDescent="0.2">
      <c r="A53" s="56" t="s">
        <v>70</v>
      </c>
      <c r="B53" s="24" t="s">
        <v>68</v>
      </c>
      <c r="C53" t="s">
        <v>69</v>
      </c>
      <c r="E53" s="6">
        <v>68</v>
      </c>
      <c r="F53" s="6">
        <v>18</v>
      </c>
      <c r="G53" s="6">
        <v>164</v>
      </c>
      <c r="H53" s="6">
        <v>2</v>
      </c>
      <c r="I53" s="6">
        <v>0</v>
      </c>
      <c r="J53" s="6">
        <v>0</v>
      </c>
      <c r="K53" s="64">
        <v>0</v>
      </c>
      <c r="L53" s="64">
        <v>0.4</v>
      </c>
      <c r="M53" s="64">
        <v>0</v>
      </c>
    </row>
    <row r="54" spans="1:13" x14ac:dyDescent="0.2">
      <c r="A54" s="56" t="s">
        <v>71</v>
      </c>
      <c r="B54" s="24" t="s">
        <v>68</v>
      </c>
      <c r="C54" t="s">
        <v>72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4">
        <v>0</v>
      </c>
      <c r="L54" s="64">
        <v>0</v>
      </c>
      <c r="M54" s="64">
        <v>0</v>
      </c>
    </row>
    <row r="55" spans="1:13" x14ac:dyDescent="0.2">
      <c r="A55" s="56" t="s">
        <v>73</v>
      </c>
      <c r="B55" s="24" t="s">
        <v>68</v>
      </c>
      <c r="C55" t="s">
        <v>72</v>
      </c>
      <c r="E55" s="6">
        <v>59</v>
      </c>
      <c r="F55" s="6">
        <v>155</v>
      </c>
      <c r="G55" s="6">
        <v>107</v>
      </c>
      <c r="H55" s="6">
        <v>84</v>
      </c>
      <c r="I55" s="6">
        <v>152.60599999999999</v>
      </c>
      <c r="J55" s="6">
        <v>237.54499999999999</v>
      </c>
      <c r="K55" s="64">
        <v>111.08499999999999</v>
      </c>
      <c r="L55" s="64">
        <v>146.62</v>
      </c>
      <c r="M55" s="64">
        <v>129.22999999999999</v>
      </c>
    </row>
    <row r="56" spans="1:13" x14ac:dyDescent="0.2">
      <c r="A56" s="56" t="s">
        <v>74</v>
      </c>
      <c r="B56" s="1"/>
      <c r="C56" t="s">
        <v>75</v>
      </c>
      <c r="E56" s="6">
        <v>0</v>
      </c>
      <c r="F56" s="6">
        <v>4</v>
      </c>
      <c r="G56" s="6">
        <v>0</v>
      </c>
      <c r="H56" s="6">
        <v>18</v>
      </c>
      <c r="I56" s="6">
        <v>5.2830000000000004</v>
      </c>
      <c r="J56" s="6">
        <v>16.8</v>
      </c>
      <c r="K56" s="64">
        <v>0</v>
      </c>
      <c r="L56" s="64">
        <v>3.36</v>
      </c>
      <c r="M56" s="64">
        <v>81.599000000000004</v>
      </c>
    </row>
    <row r="57" spans="1:13" x14ac:dyDescent="0.2">
      <c r="A57" s="56" t="s">
        <v>76</v>
      </c>
      <c r="B57" s="1"/>
      <c r="C57" t="s">
        <v>77</v>
      </c>
      <c r="E57" s="6">
        <v>0</v>
      </c>
      <c r="F57" s="6">
        <v>4</v>
      </c>
      <c r="G57" s="6">
        <v>0</v>
      </c>
      <c r="H57" s="6">
        <v>0</v>
      </c>
      <c r="I57" s="6">
        <v>13.853999999999999</v>
      </c>
      <c r="J57" s="6">
        <v>20.04</v>
      </c>
      <c r="K57" s="64">
        <v>0</v>
      </c>
      <c r="L57" s="64">
        <v>3.7480000000000002</v>
      </c>
      <c r="M57" s="64">
        <v>198.99600000000001</v>
      </c>
    </row>
    <row r="58" spans="1:13" x14ac:dyDescent="0.2">
      <c r="A58" s="56" t="s">
        <v>173</v>
      </c>
      <c r="B58" s="24" t="s">
        <v>68</v>
      </c>
      <c r="C58" t="s">
        <v>78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4">
        <v>0</v>
      </c>
      <c r="L58" s="64">
        <v>53.805999999999997</v>
      </c>
      <c r="M58" s="64">
        <v>1.2</v>
      </c>
    </row>
    <row r="59" spans="1:13" x14ac:dyDescent="0.2">
      <c r="A59" s="56" t="s">
        <v>174</v>
      </c>
      <c r="B59" s="1"/>
      <c r="C59" t="s">
        <v>79</v>
      </c>
      <c r="E59" s="6">
        <v>0</v>
      </c>
      <c r="F59" s="6">
        <v>0</v>
      </c>
      <c r="G59" s="6">
        <v>0</v>
      </c>
      <c r="H59" s="6">
        <v>0</v>
      </c>
      <c r="I59" s="6">
        <v>2.88</v>
      </c>
      <c r="J59" s="6">
        <v>0</v>
      </c>
      <c r="K59" s="64">
        <v>0</v>
      </c>
      <c r="L59" s="64">
        <v>0</v>
      </c>
      <c r="M59" s="64">
        <v>132.12200000000001</v>
      </c>
    </row>
    <row r="60" spans="1:13" x14ac:dyDescent="0.2">
      <c r="A60" s="56" t="s">
        <v>80</v>
      </c>
      <c r="B60" s="24" t="s">
        <v>81</v>
      </c>
      <c r="C60" t="s">
        <v>82</v>
      </c>
      <c r="E60" s="6">
        <v>0</v>
      </c>
      <c r="F60" s="6">
        <v>0</v>
      </c>
      <c r="G60" s="6">
        <v>2</v>
      </c>
      <c r="H60" s="6">
        <v>0</v>
      </c>
      <c r="I60" s="6">
        <v>0</v>
      </c>
      <c r="J60" s="6">
        <v>0</v>
      </c>
      <c r="K60" s="64">
        <v>0</v>
      </c>
      <c r="L60" s="64">
        <v>24.677</v>
      </c>
      <c r="M60" s="64">
        <v>29.617000000000001</v>
      </c>
    </row>
    <row r="61" spans="1:13" x14ac:dyDescent="0.2">
      <c r="A61" s="56" t="s">
        <v>205</v>
      </c>
      <c r="B61" s="24" t="s">
        <v>81</v>
      </c>
      <c r="C61" t="s">
        <v>83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4">
        <v>7.3999999999999996E-2</v>
      </c>
      <c r="L61" s="64">
        <v>18.744</v>
      </c>
      <c r="M61" s="64">
        <v>0</v>
      </c>
    </row>
    <row r="62" spans="1:13" x14ac:dyDescent="0.2">
      <c r="A62" s="56" t="s">
        <v>84</v>
      </c>
      <c r="B62" s="24" t="s">
        <v>81</v>
      </c>
      <c r="C62" t="s">
        <v>85</v>
      </c>
      <c r="E62" s="6">
        <v>9</v>
      </c>
      <c r="F62" s="6">
        <v>0</v>
      </c>
      <c r="G62" s="6">
        <v>0</v>
      </c>
      <c r="H62" s="6">
        <v>5</v>
      </c>
      <c r="I62" s="6">
        <v>3.32</v>
      </c>
      <c r="J62" s="6">
        <v>58.258000000000003</v>
      </c>
      <c r="K62" s="64">
        <v>4.62</v>
      </c>
      <c r="L62" s="64">
        <v>9.8580000000000005</v>
      </c>
      <c r="M62" s="64">
        <v>71.576999999999998</v>
      </c>
    </row>
    <row r="63" spans="1:13" x14ac:dyDescent="0.2">
      <c r="A63" s="2"/>
      <c r="E63" s="6"/>
      <c r="F63" s="6"/>
      <c r="G63" s="6"/>
      <c r="H63" s="6"/>
    </row>
    <row r="64" spans="1:13" x14ac:dyDescent="0.2">
      <c r="A64" s="65" t="s">
        <v>86</v>
      </c>
      <c r="B64" s="22"/>
      <c r="C64" s="22"/>
      <c r="D64" s="22"/>
      <c r="E64" s="23">
        <f t="shared" ref="E64:K64" si="4">SUM(E52:E62)</f>
        <v>136</v>
      </c>
      <c r="F64" s="23">
        <f t="shared" si="4"/>
        <v>181</v>
      </c>
      <c r="G64" s="23">
        <f t="shared" si="4"/>
        <v>273</v>
      </c>
      <c r="H64" s="23">
        <f t="shared" si="4"/>
        <v>109</v>
      </c>
      <c r="I64" s="23">
        <f t="shared" si="4"/>
        <v>177.94299999999998</v>
      </c>
      <c r="J64" s="61">
        <f t="shared" si="4"/>
        <v>332.64299999999997</v>
      </c>
      <c r="K64" s="61">
        <f t="shared" si="4"/>
        <v>115.779</v>
      </c>
      <c r="L64" s="61">
        <f>SUM(L52:L62)</f>
        <v>261.21300000000002</v>
      </c>
      <c r="M64" s="61">
        <f>SUM(M52:M62)</f>
        <v>644.34100000000001</v>
      </c>
    </row>
    <row r="65" spans="1:13" x14ac:dyDescent="0.2">
      <c r="A65" s="59"/>
    </row>
    <row r="66" spans="1:13" x14ac:dyDescent="0.2">
      <c r="A66" s="58" t="s">
        <v>87</v>
      </c>
      <c r="B66" s="22"/>
      <c r="C66" s="22"/>
      <c r="D66" s="22"/>
      <c r="E66" s="23">
        <f t="shared" ref="E66:K66" si="5">+E47-E64</f>
        <v>1587</v>
      </c>
      <c r="F66" s="23">
        <f t="shared" si="5"/>
        <v>3624</v>
      </c>
      <c r="G66" s="23">
        <f t="shared" si="5"/>
        <v>846</v>
      </c>
      <c r="H66" s="23">
        <f t="shared" si="5"/>
        <v>2044</v>
      </c>
      <c r="I66" s="23">
        <f t="shared" si="5"/>
        <v>1244.162</v>
      </c>
      <c r="J66" s="61">
        <f t="shared" si="5"/>
        <v>2284.4950000000003</v>
      </c>
      <c r="K66" s="61">
        <f t="shared" si="5"/>
        <v>514.90899999999999</v>
      </c>
      <c r="L66" s="61">
        <f>+L47-L64</f>
        <v>1436.7349999999999</v>
      </c>
      <c r="M66" s="61">
        <f>+M47-M64</f>
        <v>1876.1730000000002</v>
      </c>
    </row>
    <row r="68" spans="1:13" x14ac:dyDescent="0.2">
      <c r="K68" s="78" t="s">
        <v>192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74"/>
  <sheetViews>
    <sheetView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F119" sqref="F119:G119"/>
    </sheetView>
  </sheetViews>
  <sheetFormatPr baseColWidth="10" defaultRowHeight="12.75" x14ac:dyDescent="0.2"/>
  <cols>
    <col min="1" max="1" width="28.7109375" customWidth="1"/>
    <col min="2" max="6" width="9.7109375" customWidth="1"/>
  </cols>
  <sheetData>
    <row r="1" spans="1:7" ht="26.25" x14ac:dyDescent="0.4">
      <c r="A1" s="88" t="s">
        <v>191</v>
      </c>
      <c r="E1" s="88" t="s">
        <v>191</v>
      </c>
    </row>
    <row r="2" spans="1:7" x14ac:dyDescent="0.2">
      <c r="A2" s="42" t="s">
        <v>58</v>
      </c>
      <c r="E2" s="94" t="s">
        <v>190</v>
      </c>
    </row>
    <row r="3" spans="1:7" x14ac:dyDescent="0.2">
      <c r="A3" s="2" t="s">
        <v>190</v>
      </c>
      <c r="B3" s="21">
        <v>2001</v>
      </c>
      <c r="C3" s="21">
        <v>2002</v>
      </c>
      <c r="D3" s="21">
        <v>2003</v>
      </c>
      <c r="E3" s="21">
        <v>2004</v>
      </c>
      <c r="F3" s="21">
        <v>2005</v>
      </c>
      <c r="G3" s="96">
        <v>2006</v>
      </c>
    </row>
    <row r="4" spans="1:7" x14ac:dyDescent="0.2">
      <c r="A4" t="s">
        <v>20</v>
      </c>
      <c r="E4" s="76"/>
    </row>
    <row r="6" spans="1:7" x14ac:dyDescent="0.2">
      <c r="A6" t="s">
        <v>111</v>
      </c>
      <c r="B6" s="6"/>
    </row>
    <row r="7" spans="1:7" x14ac:dyDescent="0.2">
      <c r="A7" s="2">
        <v>808.10109999999997</v>
      </c>
      <c r="B7" s="6">
        <v>50</v>
      </c>
      <c r="C7" s="3">
        <v>30.215</v>
      </c>
      <c r="D7">
        <v>56.192</v>
      </c>
      <c r="E7">
        <v>0</v>
      </c>
      <c r="F7">
        <v>0</v>
      </c>
      <c r="G7">
        <v>0.1</v>
      </c>
    </row>
    <row r="8" spans="1:7" x14ac:dyDescent="0.2">
      <c r="A8" s="2">
        <v>808.1019</v>
      </c>
      <c r="B8" s="6">
        <v>0</v>
      </c>
      <c r="C8" s="3">
        <v>0.66</v>
      </c>
      <c r="D8">
        <v>0.15</v>
      </c>
      <c r="E8">
        <v>0.25</v>
      </c>
      <c r="F8">
        <v>0.15</v>
      </c>
      <c r="G8">
        <v>0.35</v>
      </c>
    </row>
    <row r="9" spans="1:7" x14ac:dyDescent="0.2">
      <c r="B9" s="6"/>
      <c r="C9" s="3"/>
    </row>
    <row r="10" spans="1:7" x14ac:dyDescent="0.2">
      <c r="B10" s="6"/>
      <c r="C10" s="3"/>
    </row>
    <row r="11" spans="1:7" x14ac:dyDescent="0.2">
      <c r="A11" t="s">
        <v>112</v>
      </c>
      <c r="B11" s="6"/>
      <c r="C11" s="3"/>
    </row>
    <row r="12" spans="1:7" x14ac:dyDescent="0.2">
      <c r="A12" s="2">
        <v>808.10209999999995</v>
      </c>
      <c r="B12" s="6">
        <v>4923</v>
      </c>
      <c r="C12" s="3">
        <v>4548.643</v>
      </c>
      <c r="D12" s="52">
        <v>4588.8469999999998</v>
      </c>
      <c r="E12" s="52">
        <v>5819.2640000000001</v>
      </c>
      <c r="F12" s="52">
        <v>4287.5230000000001</v>
      </c>
      <c r="G12" s="52">
        <v>5429.7669999999998</v>
      </c>
    </row>
    <row r="13" spans="1:7" x14ac:dyDescent="0.2">
      <c r="A13" s="2">
        <v>808.10220000000004</v>
      </c>
      <c r="B13" s="6">
        <v>4567</v>
      </c>
      <c r="C13" s="3">
        <v>4713.0169999999998</v>
      </c>
      <c r="D13" s="52">
        <v>2644.7669999999998</v>
      </c>
      <c r="E13" s="52">
        <v>14420.967000000001</v>
      </c>
      <c r="F13" s="52">
        <v>4922.0839999999998</v>
      </c>
      <c r="G13" s="52">
        <v>4630.5879999999997</v>
      </c>
    </row>
    <row r="14" spans="1:7" x14ac:dyDescent="0.2">
      <c r="A14" s="2">
        <v>808.10289999999998</v>
      </c>
      <c r="B14" s="6">
        <v>423</v>
      </c>
      <c r="C14" s="3">
        <v>649.29600000000005</v>
      </c>
      <c r="D14" s="52">
        <v>1711.846</v>
      </c>
      <c r="E14" s="52">
        <v>1133.2539999999999</v>
      </c>
      <c r="F14" s="52">
        <v>1278.7850000000001</v>
      </c>
      <c r="G14" s="52">
        <v>1220.499</v>
      </c>
    </row>
    <row r="15" spans="1:7" x14ac:dyDescent="0.2">
      <c r="B15" s="6"/>
      <c r="C15" s="3"/>
      <c r="E15" s="52"/>
      <c r="F15" s="52"/>
      <c r="G15" s="52"/>
    </row>
    <row r="16" spans="1:7" x14ac:dyDescent="0.2">
      <c r="A16" t="s">
        <v>113</v>
      </c>
      <c r="B16" s="6"/>
      <c r="C16" s="3"/>
      <c r="E16" s="52"/>
      <c r="F16" s="52"/>
      <c r="G16" s="52"/>
    </row>
    <row r="17" spans="1:7" x14ac:dyDescent="0.2">
      <c r="A17" s="2">
        <v>808.10310000000004</v>
      </c>
      <c r="B17" s="6">
        <v>910</v>
      </c>
      <c r="C17" s="3">
        <v>1242.808</v>
      </c>
      <c r="D17" s="52">
        <v>970.27200000000005</v>
      </c>
      <c r="E17" s="52">
        <v>2158.44</v>
      </c>
      <c r="F17" s="52">
        <v>1371.6010000000001</v>
      </c>
      <c r="G17" s="52">
        <v>1550.288</v>
      </c>
    </row>
    <row r="18" spans="1:7" x14ac:dyDescent="0.2">
      <c r="A18" s="2">
        <v>808.10320000000002</v>
      </c>
      <c r="B18" s="6">
        <v>1244</v>
      </c>
      <c r="C18" s="3">
        <v>1685.048</v>
      </c>
      <c r="D18" s="52">
        <v>905.57799999999997</v>
      </c>
      <c r="E18" s="52">
        <v>5928.424</v>
      </c>
      <c r="F18" s="52">
        <v>1241.2539999999999</v>
      </c>
      <c r="G18" s="52">
        <v>892.11599999999999</v>
      </c>
    </row>
    <row r="19" spans="1:7" x14ac:dyDescent="0.2">
      <c r="A19" s="2">
        <v>808.10389999999995</v>
      </c>
      <c r="B19" s="6">
        <v>752</v>
      </c>
      <c r="C19" s="3">
        <v>1014.177</v>
      </c>
      <c r="D19" s="52">
        <v>1068.7829999999999</v>
      </c>
      <c r="E19" s="52">
        <v>486.13799999999998</v>
      </c>
      <c r="F19" s="52">
        <v>633.48599999999999</v>
      </c>
      <c r="G19" s="52">
        <v>527.02300000000002</v>
      </c>
    </row>
    <row r="20" spans="1:7" x14ac:dyDescent="0.2">
      <c r="B20" s="6"/>
      <c r="C20" s="3"/>
    </row>
    <row r="21" spans="1:7" x14ac:dyDescent="0.2">
      <c r="A21" s="43" t="s">
        <v>144</v>
      </c>
      <c r="B21" s="44">
        <f t="shared" ref="B21:G21" si="0">SUM(B12:B19)</f>
        <v>12819</v>
      </c>
      <c r="C21" s="45">
        <f t="shared" si="0"/>
        <v>13852.989</v>
      </c>
      <c r="D21" s="66">
        <f t="shared" si="0"/>
        <v>11890.092999999999</v>
      </c>
      <c r="E21" s="66">
        <f t="shared" si="0"/>
        <v>29946.486999999997</v>
      </c>
      <c r="F21" s="66">
        <f t="shared" si="0"/>
        <v>13734.733</v>
      </c>
      <c r="G21" s="66">
        <f t="shared" si="0"/>
        <v>14250.280999999999</v>
      </c>
    </row>
    <row r="22" spans="1:7" x14ac:dyDescent="0.2">
      <c r="B22" s="6"/>
      <c r="C22" s="3"/>
    </row>
    <row r="23" spans="1:7" x14ac:dyDescent="0.2">
      <c r="B23" s="6"/>
      <c r="C23" s="3"/>
    </row>
    <row r="24" spans="1:7" x14ac:dyDescent="0.2">
      <c r="A24" t="s">
        <v>114</v>
      </c>
      <c r="B24" s="6"/>
      <c r="C24" s="3"/>
    </row>
    <row r="25" spans="1:7" x14ac:dyDescent="0.2">
      <c r="A25" t="s">
        <v>111</v>
      </c>
      <c r="B25" s="6"/>
      <c r="C25" s="3"/>
    </row>
    <row r="26" spans="1:7" x14ac:dyDescent="0.2">
      <c r="A26" s="2">
        <v>808.2011</v>
      </c>
      <c r="B26" s="6">
        <v>0</v>
      </c>
      <c r="C26" s="3">
        <v>0</v>
      </c>
      <c r="D26">
        <v>0</v>
      </c>
      <c r="E26">
        <v>16.914999999999999</v>
      </c>
      <c r="F26">
        <v>26.145</v>
      </c>
      <c r="G26">
        <v>23.498999999999999</v>
      </c>
    </row>
    <row r="27" spans="1:7" x14ac:dyDescent="0.2">
      <c r="A27" s="2">
        <v>808.20190000000002</v>
      </c>
      <c r="B27" s="6">
        <v>0</v>
      </c>
      <c r="C27" s="3">
        <v>0</v>
      </c>
      <c r="D27">
        <v>0.9</v>
      </c>
      <c r="E27">
        <v>0</v>
      </c>
      <c r="F27">
        <v>0</v>
      </c>
      <c r="G27">
        <v>0</v>
      </c>
    </row>
    <row r="28" spans="1:7" x14ac:dyDescent="0.2">
      <c r="B28" s="6"/>
      <c r="C28" s="3"/>
    </row>
    <row r="29" spans="1:7" x14ac:dyDescent="0.2">
      <c r="B29" s="6"/>
      <c r="C29" s="3"/>
    </row>
    <row r="30" spans="1:7" x14ac:dyDescent="0.2">
      <c r="A30" t="s">
        <v>115</v>
      </c>
      <c r="B30" s="6"/>
      <c r="C30" s="3"/>
    </row>
    <row r="31" spans="1:7" x14ac:dyDescent="0.2">
      <c r="A31" s="2">
        <v>808.20209999999997</v>
      </c>
      <c r="B31" s="6">
        <v>5342</v>
      </c>
      <c r="C31" s="3">
        <v>5215.0810000000001</v>
      </c>
      <c r="D31" s="52">
        <v>6493.1959999999999</v>
      </c>
      <c r="E31" s="52">
        <v>4621.0010000000002</v>
      </c>
      <c r="F31" s="52">
        <v>5539.93</v>
      </c>
      <c r="G31" s="52">
        <v>6955.4189999999999</v>
      </c>
    </row>
    <row r="32" spans="1:7" x14ac:dyDescent="0.2">
      <c r="A32" s="2">
        <v>808.20219999999995</v>
      </c>
      <c r="B32" s="6">
        <v>2405</v>
      </c>
      <c r="C32" s="3">
        <v>3687.7269999999999</v>
      </c>
      <c r="D32" s="52">
        <v>2171.2449999999999</v>
      </c>
      <c r="E32" s="52">
        <v>1449.6579999999999</v>
      </c>
      <c r="F32" s="52">
        <v>3748.9070000000002</v>
      </c>
      <c r="G32" s="52">
        <v>1812.2270000000001</v>
      </c>
    </row>
    <row r="33" spans="1:7" x14ac:dyDescent="0.2">
      <c r="A33" s="2">
        <v>808.2029</v>
      </c>
      <c r="B33" s="6">
        <v>1209</v>
      </c>
      <c r="C33" s="3">
        <v>1166.7670000000001</v>
      </c>
      <c r="D33" s="52">
        <v>862.76700000000005</v>
      </c>
      <c r="E33" s="52">
        <v>852.28300000000002</v>
      </c>
      <c r="F33" s="52">
        <v>690.28700000000003</v>
      </c>
      <c r="G33" s="52">
        <v>775.22799999999995</v>
      </c>
    </row>
    <row r="34" spans="1:7" x14ac:dyDescent="0.2">
      <c r="B34" s="6"/>
      <c r="C34" s="3"/>
      <c r="D34" s="52"/>
      <c r="E34" s="52"/>
    </row>
    <row r="35" spans="1:7" x14ac:dyDescent="0.2">
      <c r="A35" t="s">
        <v>116</v>
      </c>
      <c r="B35" s="6"/>
      <c r="C35" s="3"/>
      <c r="D35" s="52"/>
      <c r="E35" s="52"/>
    </row>
    <row r="36" spans="1:7" x14ac:dyDescent="0.2">
      <c r="A36" s="2">
        <v>808.20309999999995</v>
      </c>
      <c r="B36" s="6">
        <v>3065</v>
      </c>
      <c r="C36" s="3">
        <v>1944.96</v>
      </c>
      <c r="D36" s="52">
        <v>2090.625</v>
      </c>
      <c r="E36" s="52">
        <v>2022.6210000000001</v>
      </c>
      <c r="F36" s="52">
        <v>1438.0129999999999</v>
      </c>
      <c r="G36" s="52">
        <v>1959.9469999999999</v>
      </c>
    </row>
    <row r="37" spans="1:7" x14ac:dyDescent="0.2">
      <c r="A37" s="2">
        <v>808.20320000000004</v>
      </c>
      <c r="B37" s="6">
        <v>558</v>
      </c>
      <c r="C37" s="3">
        <v>377.83100000000002</v>
      </c>
      <c r="D37" s="52">
        <v>260.10300000000001</v>
      </c>
      <c r="E37">
        <v>258.92899999999997</v>
      </c>
      <c r="F37" s="52">
        <v>213.73699999999999</v>
      </c>
      <c r="G37" s="52">
        <v>196.56800000000001</v>
      </c>
    </row>
    <row r="38" spans="1:7" x14ac:dyDescent="0.2">
      <c r="A38" s="2">
        <v>808.20389999999998</v>
      </c>
      <c r="B38" s="6">
        <v>141</v>
      </c>
      <c r="C38" s="3">
        <v>85.001999999999995</v>
      </c>
      <c r="D38" s="52">
        <v>80.337999999999994</v>
      </c>
      <c r="E38">
        <v>62.890999999999998</v>
      </c>
      <c r="F38" s="52">
        <v>35.363</v>
      </c>
      <c r="G38" s="52">
        <v>56.235999999999997</v>
      </c>
    </row>
    <row r="39" spans="1:7" x14ac:dyDescent="0.2">
      <c r="B39" s="6"/>
      <c r="C39" s="3"/>
    </row>
    <row r="40" spans="1:7" x14ac:dyDescent="0.2">
      <c r="A40" s="43" t="s">
        <v>145</v>
      </c>
      <c r="B40" s="44">
        <f t="shared" ref="B40:G40" si="1">SUM(B31:B38)</f>
        <v>12720</v>
      </c>
      <c r="C40" s="45">
        <f t="shared" si="1"/>
        <v>12477.368</v>
      </c>
      <c r="D40" s="66">
        <f t="shared" si="1"/>
        <v>11958.273999999998</v>
      </c>
      <c r="E40" s="66">
        <f t="shared" si="1"/>
        <v>9267.3829999999998</v>
      </c>
      <c r="F40" s="66">
        <f t="shared" si="1"/>
        <v>11666.236999999997</v>
      </c>
      <c r="G40" s="66">
        <f t="shared" si="1"/>
        <v>11755.625</v>
      </c>
    </row>
    <row r="41" spans="1:7" x14ac:dyDescent="0.2">
      <c r="B41" s="6"/>
      <c r="C41" s="3"/>
    </row>
    <row r="42" spans="1:7" ht="15" customHeight="1" x14ac:dyDescent="0.2">
      <c r="A42" t="s">
        <v>117</v>
      </c>
      <c r="B42" s="6"/>
      <c r="C42" s="3"/>
    </row>
    <row r="43" spans="1:7" x14ac:dyDescent="0.2">
      <c r="A43" s="46" t="s">
        <v>118</v>
      </c>
      <c r="B43" s="38">
        <f t="shared" ref="B43:G43" si="2">+B21+B40</f>
        <v>25539</v>
      </c>
      <c r="C43" s="47">
        <f t="shared" si="2"/>
        <v>26330.357</v>
      </c>
      <c r="D43" s="67">
        <f t="shared" si="2"/>
        <v>23848.366999999998</v>
      </c>
      <c r="E43" s="67">
        <f t="shared" si="2"/>
        <v>39213.869999999995</v>
      </c>
      <c r="F43" s="67">
        <f t="shared" si="2"/>
        <v>25400.969999999998</v>
      </c>
      <c r="G43" s="67">
        <f t="shared" si="2"/>
        <v>26005.905999999999</v>
      </c>
    </row>
    <row r="44" spans="1:7" x14ac:dyDescent="0.2">
      <c r="B44" s="6"/>
      <c r="C44" s="3"/>
    </row>
    <row r="45" spans="1:7" x14ac:dyDescent="0.2">
      <c r="B45" s="6"/>
      <c r="C45" s="3"/>
    </row>
    <row r="46" spans="1:7" x14ac:dyDescent="0.2">
      <c r="A46" t="s">
        <v>119</v>
      </c>
      <c r="B46" s="6"/>
      <c r="C46" s="3"/>
    </row>
    <row r="47" spans="1:7" x14ac:dyDescent="0.2">
      <c r="A47" t="s">
        <v>120</v>
      </c>
      <c r="B47" s="6"/>
      <c r="C47" s="3"/>
    </row>
    <row r="48" spans="1:7" x14ac:dyDescent="0.2">
      <c r="A48" s="2">
        <v>809.10109999999997</v>
      </c>
      <c r="B48" s="6">
        <v>13257</v>
      </c>
      <c r="C48" s="3">
        <v>14059.271000000001</v>
      </c>
      <c r="D48" s="52">
        <v>12490.694</v>
      </c>
      <c r="E48" s="52">
        <v>8794.8719999999994</v>
      </c>
      <c r="F48">
        <v>13403.875</v>
      </c>
      <c r="G48" s="52">
        <v>13734.821</v>
      </c>
    </row>
    <row r="49" spans="1:7" x14ac:dyDescent="0.2">
      <c r="A49" s="2">
        <v>809.10180000000003</v>
      </c>
      <c r="B49" s="6">
        <v>10528</v>
      </c>
      <c r="C49" s="3">
        <v>5518.9870000000001</v>
      </c>
      <c r="D49" s="52">
        <v>8956.8150000000005</v>
      </c>
      <c r="E49" s="52">
        <v>5650.3419999999996</v>
      </c>
      <c r="F49" s="52">
        <v>7642.0240000000003</v>
      </c>
      <c r="G49" s="52">
        <v>6764.9889999999996</v>
      </c>
    </row>
    <row r="50" spans="1:7" x14ac:dyDescent="0.2">
      <c r="A50" s="2">
        <v>809.1019</v>
      </c>
      <c r="B50" s="6">
        <v>0.3</v>
      </c>
      <c r="C50" s="3">
        <v>19.664999999999999</v>
      </c>
      <c r="D50">
        <v>0</v>
      </c>
      <c r="E50" s="52">
        <v>116.93899999999999</v>
      </c>
      <c r="F50">
        <v>32.389000000000003</v>
      </c>
      <c r="G50" s="52">
        <v>80.454999999999998</v>
      </c>
    </row>
    <row r="51" spans="1:7" x14ac:dyDescent="0.2">
      <c r="B51" s="6"/>
      <c r="C51" s="3"/>
    </row>
    <row r="52" spans="1:7" x14ac:dyDescent="0.2">
      <c r="A52" t="s">
        <v>121</v>
      </c>
      <c r="B52" s="6"/>
      <c r="C52" s="3"/>
    </row>
    <row r="53" spans="1:7" x14ac:dyDescent="0.2">
      <c r="A53" s="2">
        <v>809.10910000000001</v>
      </c>
      <c r="B53" s="6">
        <v>305</v>
      </c>
      <c r="C53" s="3">
        <v>263.93599999999998</v>
      </c>
      <c r="D53">
        <v>378.45499999999998</v>
      </c>
      <c r="E53">
        <v>900.82600000000002</v>
      </c>
      <c r="F53">
        <v>484.44099999999997</v>
      </c>
      <c r="G53" s="52">
        <v>267.25700000000001</v>
      </c>
    </row>
    <row r="54" spans="1:7" x14ac:dyDescent="0.2">
      <c r="A54" s="2">
        <v>809.10979999999995</v>
      </c>
      <c r="B54" s="6">
        <v>212</v>
      </c>
      <c r="C54" s="3">
        <v>67.915999999999997</v>
      </c>
      <c r="D54">
        <v>179.62</v>
      </c>
      <c r="E54">
        <v>143.29300000000001</v>
      </c>
      <c r="F54">
        <v>154.327</v>
      </c>
      <c r="G54" s="52">
        <v>145.66200000000001</v>
      </c>
    </row>
    <row r="55" spans="1:7" x14ac:dyDescent="0.2">
      <c r="A55" s="2">
        <v>809.10990000000004</v>
      </c>
      <c r="B55" s="6">
        <v>0</v>
      </c>
      <c r="C55" s="3">
        <v>0.35199999999999998</v>
      </c>
      <c r="D55">
        <v>5.7140000000000004</v>
      </c>
      <c r="E55">
        <v>3.01</v>
      </c>
      <c r="F55">
        <v>4.1100000000000003</v>
      </c>
      <c r="G55" s="52">
        <v>0</v>
      </c>
    </row>
    <row r="56" spans="1:7" x14ac:dyDescent="0.2">
      <c r="B56" s="6"/>
      <c r="C56" s="3"/>
    </row>
    <row r="57" spans="1:7" x14ac:dyDescent="0.2">
      <c r="A57" s="43" t="s">
        <v>146</v>
      </c>
      <c r="B57" s="44">
        <f t="shared" ref="B57:G57" si="3">SUM(B48:B55)</f>
        <v>24302.3</v>
      </c>
      <c r="C57" s="44">
        <f t="shared" si="3"/>
        <v>19930.127000000004</v>
      </c>
      <c r="D57" s="68">
        <f t="shared" si="3"/>
        <v>22011.297999999999</v>
      </c>
      <c r="E57" s="68">
        <f t="shared" si="3"/>
        <v>15609.281999999999</v>
      </c>
      <c r="F57" s="68">
        <f t="shared" si="3"/>
        <v>21721.166000000001</v>
      </c>
      <c r="G57" s="68">
        <f t="shared" si="3"/>
        <v>20993.184000000001</v>
      </c>
    </row>
    <row r="58" spans="1:7" x14ac:dyDescent="0.2">
      <c r="B58" s="6"/>
      <c r="C58" s="3"/>
    </row>
    <row r="59" spans="1:7" x14ac:dyDescent="0.2">
      <c r="B59" s="6"/>
      <c r="C59" s="3"/>
    </row>
    <row r="60" spans="1:7" x14ac:dyDescent="0.2">
      <c r="A60" t="s">
        <v>23</v>
      </c>
      <c r="B60" s="6"/>
      <c r="C60" s="3"/>
    </row>
    <row r="61" spans="1:7" x14ac:dyDescent="0.2">
      <c r="A61" s="75">
        <v>809.20100000000002</v>
      </c>
      <c r="B61" s="6">
        <v>1501</v>
      </c>
      <c r="C61" s="3">
        <v>1849.058</v>
      </c>
      <c r="D61" s="52">
        <v>1078.0740000000001</v>
      </c>
      <c r="E61" s="52">
        <v>734.71600000000001</v>
      </c>
      <c r="F61">
        <v>855.37300000000005</v>
      </c>
      <c r="G61" s="52">
        <v>1111.6110000000001</v>
      </c>
    </row>
    <row r="62" spans="1:7" x14ac:dyDescent="0.2">
      <c r="A62" s="2">
        <v>809.2011</v>
      </c>
      <c r="B62" s="6">
        <v>7717</v>
      </c>
      <c r="C62" s="3">
        <v>7164.7380000000003</v>
      </c>
      <c r="D62" s="52">
        <v>6367.6890000000003</v>
      </c>
      <c r="E62" s="52">
        <v>7300.5389999999998</v>
      </c>
      <c r="F62" s="52">
        <v>7403.8249999999998</v>
      </c>
      <c r="G62" s="52">
        <v>8861.1180000000004</v>
      </c>
    </row>
    <row r="63" spans="1:7" x14ac:dyDescent="0.2">
      <c r="A63" s="2">
        <v>809.20190000000002</v>
      </c>
      <c r="B63" s="6">
        <v>68</v>
      </c>
      <c r="C63" s="3">
        <v>20.899000000000001</v>
      </c>
      <c r="D63" s="52">
        <v>112.989</v>
      </c>
      <c r="E63" s="52">
        <v>51.933</v>
      </c>
      <c r="F63">
        <v>40.552999999999997</v>
      </c>
      <c r="G63">
        <v>52.841000000000001</v>
      </c>
    </row>
    <row r="64" spans="1:7" x14ac:dyDescent="0.2">
      <c r="B64" s="6"/>
      <c r="C64" s="3"/>
      <c r="D64" s="52"/>
      <c r="E64" s="52"/>
    </row>
    <row r="65" spans="1:7" x14ac:dyDescent="0.2">
      <c r="A65" s="50" t="s">
        <v>175</v>
      </c>
      <c r="B65" s="26" t="s">
        <v>147</v>
      </c>
      <c r="C65" s="3"/>
      <c r="D65" s="52">
        <v>1375.92</v>
      </c>
      <c r="E65" s="52">
        <v>1271.6890000000001</v>
      </c>
      <c r="F65">
        <v>507.28100000000001</v>
      </c>
      <c r="G65">
        <v>137.54599999999999</v>
      </c>
    </row>
    <row r="66" spans="1:7" x14ac:dyDescent="0.2">
      <c r="A66" s="50" t="s">
        <v>168</v>
      </c>
      <c r="B66" s="26" t="s">
        <v>147</v>
      </c>
      <c r="C66" s="3"/>
      <c r="D66" s="52">
        <v>432.505</v>
      </c>
      <c r="E66" s="52">
        <v>704.79100000000005</v>
      </c>
      <c r="F66">
        <v>0</v>
      </c>
      <c r="G66">
        <v>0</v>
      </c>
    </row>
    <row r="67" spans="1:7" x14ac:dyDescent="0.2">
      <c r="A67" t="s">
        <v>202</v>
      </c>
      <c r="B67" s="26"/>
      <c r="C67" s="3"/>
    </row>
    <row r="68" spans="1:7" x14ac:dyDescent="0.2">
      <c r="A68" s="43" t="s">
        <v>148</v>
      </c>
      <c r="B68" s="48" t="s">
        <v>147</v>
      </c>
      <c r="C68" s="49">
        <f>+SUM(C61:C63)-C65-C66</f>
        <v>9034.6949999999997</v>
      </c>
      <c r="D68" s="69">
        <f>+SUM(D61:D63)-D65-D66</f>
        <v>5750.3270000000002</v>
      </c>
      <c r="E68" s="69">
        <f>+SUM(E61:E63)-E65-E66</f>
        <v>6110.7079999999996</v>
      </c>
      <c r="F68" s="69">
        <f>+SUM(F61:F63)-F65-F66</f>
        <v>7792.47</v>
      </c>
      <c r="G68" s="69">
        <f>+SUM(G61:G63)-G65-G66</f>
        <v>9888.0240000000013</v>
      </c>
    </row>
    <row r="69" spans="1:7" x14ac:dyDescent="0.2">
      <c r="B69" s="6"/>
      <c r="C69" s="3"/>
    </row>
    <row r="70" spans="1:7" x14ac:dyDescent="0.2">
      <c r="B70" s="6"/>
      <c r="C70" s="3"/>
    </row>
    <row r="71" spans="1:7" x14ac:dyDescent="0.2">
      <c r="B71" s="6"/>
      <c r="C71" s="3"/>
    </row>
    <row r="72" spans="1:7" x14ac:dyDescent="0.2">
      <c r="B72" s="6"/>
      <c r="C72" s="3"/>
    </row>
    <row r="73" spans="1:7" x14ac:dyDescent="0.2">
      <c r="A73" t="s">
        <v>123</v>
      </c>
      <c r="B73" s="6"/>
      <c r="C73" s="3"/>
    </row>
    <row r="74" spans="1:7" x14ac:dyDescent="0.2">
      <c r="A74" s="16" t="s">
        <v>185</v>
      </c>
      <c r="B74" s="6">
        <v>21211</v>
      </c>
      <c r="C74" s="3">
        <v>19452.076000000001</v>
      </c>
      <c r="D74" s="52">
        <v>22655.916000000001</v>
      </c>
      <c r="E74" s="52">
        <v>17280.672999999999</v>
      </c>
      <c r="F74" s="52">
        <v>18923.559000000001</v>
      </c>
      <c r="G74" s="52">
        <v>21308.285</v>
      </c>
    </row>
    <row r="75" spans="1:7" x14ac:dyDescent="0.2">
      <c r="A75" s="16" t="s">
        <v>186</v>
      </c>
      <c r="B75" s="6">
        <v>35452</v>
      </c>
      <c r="C75" s="3">
        <v>31195.633000000002</v>
      </c>
      <c r="D75" s="52">
        <v>42351.64</v>
      </c>
      <c r="E75" s="52">
        <v>33612.756000000001</v>
      </c>
      <c r="F75" s="52">
        <v>34086.703999999998</v>
      </c>
      <c r="G75" s="52">
        <v>38466.303999999996</v>
      </c>
    </row>
    <row r="76" spans="1:7" x14ac:dyDescent="0.2">
      <c r="B76" s="6"/>
      <c r="C76" s="3"/>
    </row>
    <row r="77" spans="1:7" x14ac:dyDescent="0.2">
      <c r="A77" s="43" t="s">
        <v>149</v>
      </c>
      <c r="B77" s="44">
        <f t="shared" ref="B77:G77" si="4">SUM(B74:B75)</f>
        <v>56663</v>
      </c>
      <c r="C77" s="44">
        <f t="shared" si="4"/>
        <v>50647.709000000003</v>
      </c>
      <c r="D77" s="68">
        <f t="shared" si="4"/>
        <v>65007.555999999997</v>
      </c>
      <c r="E77" s="68">
        <f t="shared" si="4"/>
        <v>50893.429000000004</v>
      </c>
      <c r="F77" s="68">
        <f t="shared" si="4"/>
        <v>53010.262999999999</v>
      </c>
      <c r="G77" s="68">
        <f t="shared" si="4"/>
        <v>59774.588999999993</v>
      </c>
    </row>
    <row r="78" spans="1:7" x14ac:dyDescent="0.2">
      <c r="B78" s="6"/>
      <c r="C78" s="3"/>
    </row>
    <row r="79" spans="1:7" x14ac:dyDescent="0.2">
      <c r="A79" t="s">
        <v>124</v>
      </c>
      <c r="B79" s="6"/>
      <c r="C79" s="3"/>
    </row>
    <row r="80" spans="1:7" x14ac:dyDescent="0.2">
      <c r="A80" t="s">
        <v>120</v>
      </c>
      <c r="B80" s="6"/>
      <c r="C80" s="3"/>
    </row>
    <row r="81" spans="1:7" x14ac:dyDescent="0.2">
      <c r="A81" s="2">
        <v>809.40120000000002</v>
      </c>
      <c r="B81" s="6">
        <v>2501</v>
      </c>
      <c r="C81" s="3">
        <v>2383.105</v>
      </c>
      <c r="D81" s="52">
        <v>2561.0239999999999</v>
      </c>
      <c r="E81" s="52">
        <v>3493.95</v>
      </c>
      <c r="F81" s="52">
        <v>3978.835</v>
      </c>
      <c r="G81" s="52">
        <v>3539.6779999999999</v>
      </c>
    </row>
    <row r="82" spans="1:7" x14ac:dyDescent="0.2">
      <c r="A82" s="2">
        <v>809.40129999999999</v>
      </c>
      <c r="B82" s="6">
        <v>5487</v>
      </c>
      <c r="C82" s="3">
        <v>5164.3329999999996</v>
      </c>
      <c r="D82" s="52">
        <v>5978.0060000000003</v>
      </c>
      <c r="E82" s="52">
        <v>3802.4760000000001</v>
      </c>
      <c r="F82" s="52">
        <v>5838.22</v>
      </c>
      <c r="G82" s="52">
        <v>6047.4889999999996</v>
      </c>
    </row>
    <row r="83" spans="1:7" x14ac:dyDescent="0.2">
      <c r="A83" s="2">
        <v>809.40139999999997</v>
      </c>
      <c r="B83" s="6">
        <v>3</v>
      </c>
      <c r="C83" s="3">
        <v>26.358000000000001</v>
      </c>
      <c r="D83" s="52">
        <v>1.2310000000000001</v>
      </c>
      <c r="E83">
        <v>21.907</v>
      </c>
      <c r="F83">
        <v>0.67700000000000005</v>
      </c>
      <c r="G83">
        <v>59.475000000000001</v>
      </c>
    </row>
    <row r="84" spans="1:7" x14ac:dyDescent="0.2">
      <c r="A84" s="2">
        <v>809.40150000000006</v>
      </c>
      <c r="B84" s="6">
        <v>0</v>
      </c>
      <c r="C84" s="3">
        <v>16.722999999999999</v>
      </c>
      <c r="D84" s="52">
        <v>4</v>
      </c>
      <c r="E84">
        <v>0</v>
      </c>
      <c r="F84">
        <v>0.6</v>
      </c>
      <c r="G84">
        <v>0</v>
      </c>
    </row>
    <row r="85" spans="1:7" x14ac:dyDescent="0.2">
      <c r="B85" s="6"/>
      <c r="C85" s="3"/>
      <c r="D85" s="52"/>
    </row>
    <row r="86" spans="1:7" x14ac:dyDescent="0.2">
      <c r="A86" t="s">
        <v>121</v>
      </c>
      <c r="B86" s="6"/>
      <c r="C86" s="3"/>
      <c r="D86" s="52"/>
    </row>
    <row r="87" spans="1:7" x14ac:dyDescent="0.2">
      <c r="A87" s="2">
        <v>809.40920000000006</v>
      </c>
      <c r="B87" s="6">
        <v>866</v>
      </c>
      <c r="C87" s="3">
        <v>621.11</v>
      </c>
      <c r="D87" s="52">
        <v>631.50099999999998</v>
      </c>
      <c r="E87">
        <v>295.77699999999999</v>
      </c>
      <c r="F87">
        <v>453.745</v>
      </c>
      <c r="G87">
        <v>358.99400000000003</v>
      </c>
    </row>
    <row r="88" spans="1:7" x14ac:dyDescent="0.2">
      <c r="A88" s="2">
        <v>809.40930000000003</v>
      </c>
      <c r="B88" s="6">
        <v>55</v>
      </c>
      <c r="C88" s="3">
        <v>18.567</v>
      </c>
      <c r="D88" s="52">
        <v>59.228999999999999</v>
      </c>
      <c r="E88">
        <v>28.004000000000001</v>
      </c>
      <c r="F88">
        <v>56.750999999999998</v>
      </c>
      <c r="G88">
        <v>38.930999999999997</v>
      </c>
    </row>
    <row r="89" spans="1:7" x14ac:dyDescent="0.2">
      <c r="A89" s="2">
        <v>809.40940000000001</v>
      </c>
      <c r="B89" s="6">
        <v>0.1</v>
      </c>
      <c r="C89" s="3">
        <v>1.5589999999999999</v>
      </c>
      <c r="D89" s="52">
        <v>0</v>
      </c>
      <c r="E89">
        <v>0</v>
      </c>
      <c r="F89">
        <v>0</v>
      </c>
      <c r="G89">
        <v>0.40300000000000002</v>
      </c>
    </row>
    <row r="90" spans="1:7" x14ac:dyDescent="0.2">
      <c r="A90" s="2">
        <v>809.40949999999998</v>
      </c>
      <c r="B90" s="6">
        <v>1</v>
      </c>
      <c r="C90" s="3">
        <v>0</v>
      </c>
      <c r="D90" s="52">
        <v>0</v>
      </c>
      <c r="E90">
        <v>0</v>
      </c>
      <c r="F90">
        <v>0</v>
      </c>
      <c r="G90" s="54">
        <v>0.34</v>
      </c>
    </row>
    <row r="91" spans="1:7" x14ac:dyDescent="0.2">
      <c r="B91" s="6"/>
      <c r="C91" s="3"/>
    </row>
    <row r="92" spans="1:7" x14ac:dyDescent="0.2">
      <c r="A92" s="43" t="s">
        <v>150</v>
      </c>
      <c r="B92" s="44">
        <f t="shared" ref="B92:G92" si="5">SUM(B81:B90)</f>
        <v>8913.1</v>
      </c>
      <c r="C92" s="44">
        <f t="shared" si="5"/>
        <v>8231.7549999999992</v>
      </c>
      <c r="D92" s="68">
        <f t="shared" si="5"/>
        <v>9234.991</v>
      </c>
      <c r="E92" s="68">
        <f t="shared" si="5"/>
        <v>7642.1139999999996</v>
      </c>
      <c r="F92" s="68">
        <f t="shared" si="5"/>
        <v>10328.828000000001</v>
      </c>
      <c r="G92" s="68">
        <f t="shared" si="5"/>
        <v>10045.310000000001</v>
      </c>
    </row>
    <row r="93" spans="1:7" x14ac:dyDescent="0.2">
      <c r="B93" s="6"/>
      <c r="C93" s="3"/>
    </row>
    <row r="94" spans="1:7" x14ac:dyDescent="0.2">
      <c r="A94" s="16" t="s">
        <v>125</v>
      </c>
      <c r="B94" s="6"/>
      <c r="C94" s="3"/>
    </row>
    <row r="95" spans="1:7" x14ac:dyDescent="0.2">
      <c r="A95" s="16" t="s">
        <v>126</v>
      </c>
      <c r="B95" s="6" t="e">
        <f>+B92+B68+B57</f>
        <v>#VALUE!</v>
      </c>
      <c r="C95" s="6"/>
    </row>
    <row r="96" spans="1:7" x14ac:dyDescent="0.2">
      <c r="B96" s="6"/>
      <c r="C96" s="3"/>
    </row>
    <row r="97" spans="1:7" x14ac:dyDescent="0.2">
      <c r="A97" t="s">
        <v>0</v>
      </c>
      <c r="B97" s="6"/>
      <c r="C97" s="3"/>
    </row>
    <row r="98" spans="1:7" x14ac:dyDescent="0.2">
      <c r="A98" t="s">
        <v>1</v>
      </c>
      <c r="B98" s="6"/>
      <c r="C98" s="3"/>
    </row>
    <row r="99" spans="1:7" x14ac:dyDescent="0.2">
      <c r="A99" t="s">
        <v>2</v>
      </c>
      <c r="B99" s="6"/>
      <c r="C99" s="3"/>
    </row>
    <row r="100" spans="1:7" x14ac:dyDescent="0.2">
      <c r="B100" s="6"/>
      <c r="C100" s="3"/>
    </row>
    <row r="101" spans="1:7" x14ac:dyDescent="0.2">
      <c r="B101" s="6"/>
      <c r="C101" s="3"/>
    </row>
    <row r="102" spans="1:7" x14ac:dyDescent="0.2">
      <c r="A102" s="2" t="s">
        <v>25</v>
      </c>
      <c r="B102" s="6"/>
      <c r="C102" s="3"/>
    </row>
    <row r="103" spans="1:7" x14ac:dyDescent="0.2">
      <c r="A103" s="75">
        <v>810.101</v>
      </c>
      <c r="B103" s="6">
        <v>32552</v>
      </c>
      <c r="C103" s="3">
        <v>37507.769</v>
      </c>
      <c r="D103" s="52">
        <v>38154.771999999997</v>
      </c>
      <c r="E103" s="52">
        <v>35196.35</v>
      </c>
      <c r="F103">
        <v>37850.728000000003</v>
      </c>
      <c r="G103" s="52">
        <v>37547.036999999997</v>
      </c>
    </row>
    <row r="104" spans="1:7" x14ac:dyDescent="0.2">
      <c r="A104" s="2">
        <v>810.10109999999997</v>
      </c>
      <c r="B104" s="6">
        <v>5843</v>
      </c>
      <c r="C104" s="3">
        <v>5031.357</v>
      </c>
      <c r="D104" s="52">
        <v>5072.4830000000002</v>
      </c>
      <c r="E104" s="52">
        <v>8276.7839999999997</v>
      </c>
      <c r="F104">
        <v>6749.1120000000001</v>
      </c>
      <c r="G104" s="52">
        <v>8832.0720000000001</v>
      </c>
    </row>
    <row r="105" spans="1:7" x14ac:dyDescent="0.2">
      <c r="A105" s="2">
        <v>810.1019</v>
      </c>
      <c r="B105" s="6">
        <v>4</v>
      </c>
      <c r="C105" s="3">
        <v>12.43</v>
      </c>
      <c r="D105" s="52">
        <v>24.053999999999998</v>
      </c>
      <c r="E105" s="52">
        <v>7.9089999999999998</v>
      </c>
      <c r="F105">
        <v>39.485999999999997</v>
      </c>
      <c r="G105" s="52">
        <v>23.818000000000001</v>
      </c>
    </row>
    <row r="106" spans="1:7" x14ac:dyDescent="0.2">
      <c r="B106" s="6"/>
      <c r="C106" s="3"/>
    </row>
    <row r="107" spans="1:7" ht="18" x14ac:dyDescent="0.25">
      <c r="A107" s="50" t="s">
        <v>203</v>
      </c>
      <c r="B107" s="6"/>
      <c r="C107" s="3"/>
    </row>
    <row r="108" spans="1:7" x14ac:dyDescent="0.2">
      <c r="A108" s="53" t="s">
        <v>127</v>
      </c>
      <c r="B108" s="6"/>
      <c r="C108" s="3"/>
    </row>
    <row r="109" spans="1:7" x14ac:dyDescent="0.2">
      <c r="A109" s="50" t="s">
        <v>128</v>
      </c>
      <c r="B109" s="6">
        <v>55</v>
      </c>
      <c r="C109" s="51"/>
      <c r="D109" s="33">
        <v>45.628</v>
      </c>
      <c r="E109">
        <v>0</v>
      </c>
      <c r="F109">
        <v>16.731999999999999</v>
      </c>
      <c r="G109">
        <v>0</v>
      </c>
    </row>
    <row r="110" spans="1:7" x14ac:dyDescent="0.2">
      <c r="A110" s="50" t="s">
        <v>129</v>
      </c>
      <c r="B110" s="6">
        <v>0</v>
      </c>
      <c r="C110" s="51"/>
      <c r="D110" s="33">
        <v>0</v>
      </c>
      <c r="E110">
        <v>0</v>
      </c>
      <c r="F110">
        <v>0</v>
      </c>
      <c r="G110">
        <v>0</v>
      </c>
    </row>
    <row r="111" spans="1:7" x14ac:dyDescent="0.2">
      <c r="B111" s="6"/>
      <c r="C111" s="3"/>
    </row>
    <row r="112" spans="1:7" x14ac:dyDescent="0.2">
      <c r="A112" s="43" t="s">
        <v>130</v>
      </c>
      <c r="B112" s="44">
        <f t="shared" ref="B112:G112" si="6">SUM(B103:B105)-B109-B110</f>
        <v>38344</v>
      </c>
      <c r="C112" s="44">
        <f t="shared" si="6"/>
        <v>42551.556000000004</v>
      </c>
      <c r="D112" s="68">
        <f t="shared" si="6"/>
        <v>43205.680999999997</v>
      </c>
      <c r="E112" s="68">
        <f t="shared" si="6"/>
        <v>43481.042999999998</v>
      </c>
      <c r="F112" s="68">
        <f t="shared" si="6"/>
        <v>44622.593999999997</v>
      </c>
      <c r="G112" s="68">
        <f t="shared" si="6"/>
        <v>46402.926999999996</v>
      </c>
    </row>
    <row r="113" spans="1:7" x14ac:dyDescent="0.2">
      <c r="C113" s="3"/>
    </row>
    <row r="114" spans="1:7" x14ac:dyDescent="0.2">
      <c r="B114" s="6"/>
      <c r="C114" s="3"/>
    </row>
    <row r="115" spans="1:7" x14ac:dyDescent="0.2">
      <c r="A115" s="16" t="s">
        <v>187</v>
      </c>
      <c r="B115" s="6">
        <v>4293</v>
      </c>
      <c r="C115" s="3">
        <v>5011.8559999999998</v>
      </c>
      <c r="D115" s="52">
        <v>5327.2550000000001</v>
      </c>
      <c r="E115" s="52">
        <v>5505.12</v>
      </c>
      <c r="F115">
        <v>5472.6779999999999</v>
      </c>
      <c r="G115" s="52">
        <v>6301.0370000000003</v>
      </c>
    </row>
    <row r="116" spans="1:7" x14ac:dyDescent="0.2">
      <c r="A116" s="16" t="s">
        <v>188</v>
      </c>
      <c r="B116" s="6">
        <v>580</v>
      </c>
      <c r="C116" s="3">
        <v>561.98599999999999</v>
      </c>
      <c r="D116" s="52">
        <v>628.34799999999996</v>
      </c>
      <c r="E116" s="52">
        <v>409.01400000000001</v>
      </c>
      <c r="F116">
        <v>291.22699999999998</v>
      </c>
      <c r="G116" s="52">
        <v>415.37700000000001</v>
      </c>
    </row>
    <row r="117" spans="1:7" x14ac:dyDescent="0.2">
      <c r="A117" s="16" t="s">
        <v>189</v>
      </c>
      <c r="B117" s="6">
        <v>4147</v>
      </c>
      <c r="C117" s="3">
        <v>3896.7779999999998</v>
      </c>
      <c r="D117" s="52">
        <v>4444.4359999999997</v>
      </c>
      <c r="E117" s="52">
        <v>4180.335</v>
      </c>
      <c r="F117">
        <v>4089.14</v>
      </c>
      <c r="G117" s="52">
        <v>4817.2939999999999</v>
      </c>
    </row>
    <row r="118" spans="1:7" x14ac:dyDescent="0.2">
      <c r="B118" s="6"/>
      <c r="C118" s="3"/>
    </row>
    <row r="119" spans="1:7" x14ac:dyDescent="0.2">
      <c r="A119" s="46" t="s">
        <v>131</v>
      </c>
      <c r="B119" s="38">
        <f t="shared" ref="B119:G119" si="7">SUM(B112:B117)</f>
        <v>47364</v>
      </c>
      <c r="C119" s="38">
        <f t="shared" si="7"/>
        <v>52022.175999999999</v>
      </c>
      <c r="D119" s="70">
        <f t="shared" si="7"/>
        <v>53605.719999999994</v>
      </c>
      <c r="E119" s="70">
        <f t="shared" si="7"/>
        <v>53575.512000000002</v>
      </c>
      <c r="F119" s="70">
        <f t="shared" si="7"/>
        <v>54475.638999999996</v>
      </c>
      <c r="G119" s="70">
        <f t="shared" si="7"/>
        <v>57936.634999999995</v>
      </c>
    </row>
    <row r="120" spans="1:7" x14ac:dyDescent="0.2">
      <c r="B120" s="6"/>
      <c r="E120" s="78" t="s">
        <v>192</v>
      </c>
    </row>
    <row r="121" spans="1:7" x14ac:dyDescent="0.2">
      <c r="A121" t="s">
        <v>132</v>
      </c>
      <c r="B121" s="6"/>
    </row>
    <row r="122" spans="1:7" x14ac:dyDescent="0.2">
      <c r="B122" s="6"/>
    </row>
    <row r="123" spans="1:7" x14ac:dyDescent="0.2">
      <c r="A123" t="s">
        <v>204</v>
      </c>
      <c r="B123" s="6"/>
    </row>
    <row r="124" spans="1:7" x14ac:dyDescent="0.2">
      <c r="A124" t="s">
        <v>3</v>
      </c>
      <c r="B124" s="6"/>
    </row>
    <row r="125" spans="1:7" x14ac:dyDescent="0.2">
      <c r="A125" t="s">
        <v>133</v>
      </c>
      <c r="B125" s="6"/>
    </row>
    <row r="126" spans="1:7" x14ac:dyDescent="0.2">
      <c r="A126" t="s">
        <v>0</v>
      </c>
      <c r="B126" s="6"/>
    </row>
    <row r="127" spans="1:7" x14ac:dyDescent="0.2">
      <c r="A127" t="s">
        <v>1</v>
      </c>
      <c r="B127" s="6"/>
    </row>
    <row r="128" spans="1:7" x14ac:dyDescent="0.2">
      <c r="A128" t="s">
        <v>2</v>
      </c>
      <c r="B128" s="6"/>
    </row>
    <row r="129" spans="1:2" x14ac:dyDescent="0.2">
      <c r="A129" t="s">
        <v>4</v>
      </c>
      <c r="B129" s="6"/>
    </row>
    <row r="130" spans="1:2" x14ac:dyDescent="0.2">
      <c r="B130" s="6"/>
    </row>
    <row r="131" spans="1:2" x14ac:dyDescent="0.2">
      <c r="B131" s="6"/>
    </row>
    <row r="132" spans="1:2" x14ac:dyDescent="0.2">
      <c r="B132" s="6"/>
    </row>
    <row r="133" spans="1:2" x14ac:dyDescent="0.2">
      <c r="A133" t="s">
        <v>134</v>
      </c>
      <c r="B133" s="6"/>
    </row>
    <row r="134" spans="1:2" x14ac:dyDescent="0.2">
      <c r="B134" s="6"/>
    </row>
    <row r="135" spans="1:2" x14ac:dyDescent="0.2">
      <c r="A135">
        <v>806.10109999999997</v>
      </c>
      <c r="B135" s="6"/>
    </row>
    <row r="136" spans="1:2" x14ac:dyDescent="0.2">
      <c r="A136">
        <v>806.10119999999995</v>
      </c>
      <c r="B136" s="6"/>
    </row>
    <row r="137" spans="1:2" x14ac:dyDescent="0.2">
      <c r="B137" s="6"/>
    </row>
    <row r="138" spans="1:2" x14ac:dyDescent="0.2">
      <c r="A138" t="s">
        <v>122</v>
      </c>
      <c r="B138" s="6"/>
    </row>
    <row r="139" spans="1:2" x14ac:dyDescent="0.2">
      <c r="B139" s="6"/>
    </row>
    <row r="140" spans="1:2" x14ac:dyDescent="0.2">
      <c r="B140" s="6"/>
    </row>
    <row r="141" spans="1:2" x14ac:dyDescent="0.2">
      <c r="B141" s="6"/>
    </row>
    <row r="142" spans="1:2" x14ac:dyDescent="0.2">
      <c r="A142" t="s">
        <v>135</v>
      </c>
      <c r="B142" s="6"/>
    </row>
    <row r="143" spans="1:2" x14ac:dyDescent="0.2">
      <c r="A143" t="s">
        <v>136</v>
      </c>
      <c r="B143" s="6"/>
    </row>
    <row r="144" spans="1:2" x14ac:dyDescent="0.2">
      <c r="A144" t="s">
        <v>137</v>
      </c>
      <c r="B144" s="6"/>
    </row>
    <row r="145" spans="1:2" x14ac:dyDescent="0.2">
      <c r="A145" t="s">
        <v>138</v>
      </c>
      <c r="B145" s="6"/>
    </row>
    <row r="146" spans="1:2" x14ac:dyDescent="0.2">
      <c r="A146" t="s">
        <v>139</v>
      </c>
      <c r="B146" s="6"/>
    </row>
    <row r="147" spans="1:2" x14ac:dyDescent="0.2">
      <c r="A147" t="s">
        <v>140</v>
      </c>
      <c r="B147" s="6"/>
    </row>
    <row r="148" spans="1:2" x14ac:dyDescent="0.2">
      <c r="A148" t="s">
        <v>141</v>
      </c>
      <c r="B148" s="6"/>
    </row>
    <row r="149" spans="1:2" x14ac:dyDescent="0.2">
      <c r="B149" s="6"/>
    </row>
    <row r="150" spans="1:2" x14ac:dyDescent="0.2">
      <c r="A150" t="s">
        <v>142</v>
      </c>
      <c r="B150" s="6"/>
    </row>
    <row r="151" spans="1:2" x14ac:dyDescent="0.2">
      <c r="B151" s="6"/>
    </row>
    <row r="152" spans="1:2" x14ac:dyDescent="0.2">
      <c r="B152" s="6"/>
    </row>
    <row r="153" spans="1:2" x14ac:dyDescent="0.2">
      <c r="B153" s="6"/>
    </row>
    <row r="154" spans="1:2" x14ac:dyDescent="0.2">
      <c r="B154" s="6"/>
    </row>
    <row r="155" spans="1:2" x14ac:dyDescent="0.2">
      <c r="B155" s="6"/>
    </row>
    <row r="156" spans="1:2" x14ac:dyDescent="0.2">
      <c r="B156" s="6"/>
    </row>
    <row r="157" spans="1:2" x14ac:dyDescent="0.2">
      <c r="B157" s="6"/>
    </row>
    <row r="158" spans="1:2" x14ac:dyDescent="0.2">
      <c r="B158" s="6"/>
    </row>
    <row r="159" spans="1:2" x14ac:dyDescent="0.2">
      <c r="B159" s="6"/>
    </row>
    <row r="160" spans="1:2" x14ac:dyDescent="0.2">
      <c r="B160" s="6"/>
    </row>
    <row r="161" spans="2:2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x14ac:dyDescent="0.2">
      <c r="B172" s="6"/>
    </row>
    <row r="173" spans="2:2" x14ac:dyDescent="0.2">
      <c r="B173" s="6"/>
    </row>
    <row r="174" spans="2:2" x14ac:dyDescent="0.2">
      <c r="B174" s="6"/>
    </row>
    <row r="175" spans="2:2" x14ac:dyDescent="0.2">
      <c r="B175" s="6"/>
    </row>
    <row r="176" spans="2:2" x14ac:dyDescent="0.2">
      <c r="B176" s="6"/>
    </row>
    <row r="177" spans="2:2" x14ac:dyDescent="0.2">
      <c r="B177" s="6"/>
    </row>
    <row r="178" spans="2:2" x14ac:dyDescent="0.2">
      <c r="B178" s="6"/>
    </row>
    <row r="179" spans="2:2" x14ac:dyDescent="0.2">
      <c r="B179" s="6"/>
    </row>
    <row r="180" spans="2:2" x14ac:dyDescent="0.2">
      <c r="B180" s="6"/>
    </row>
    <row r="181" spans="2:2" x14ac:dyDescent="0.2">
      <c r="B181" s="6"/>
    </row>
    <row r="182" spans="2:2" x14ac:dyDescent="0.2">
      <c r="B182" s="6"/>
    </row>
    <row r="183" spans="2:2" x14ac:dyDescent="0.2">
      <c r="B183" s="6"/>
    </row>
    <row r="184" spans="2:2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x14ac:dyDescent="0.2">
      <c r="B190" s="6"/>
    </row>
    <row r="191" spans="2:2" x14ac:dyDescent="0.2">
      <c r="B191" s="6"/>
    </row>
    <row r="192" spans="2:2" x14ac:dyDescent="0.2">
      <c r="B192" s="6"/>
    </row>
    <row r="193" spans="2:2" x14ac:dyDescent="0.2">
      <c r="B193" s="6"/>
    </row>
    <row r="194" spans="2:2" x14ac:dyDescent="0.2">
      <c r="B194" s="6"/>
    </row>
    <row r="195" spans="2:2" x14ac:dyDescent="0.2">
      <c r="B195" s="6"/>
    </row>
    <row r="196" spans="2:2" x14ac:dyDescent="0.2">
      <c r="B196" s="6"/>
    </row>
    <row r="197" spans="2:2" x14ac:dyDescent="0.2">
      <c r="B197" s="6"/>
    </row>
    <row r="198" spans="2:2" x14ac:dyDescent="0.2">
      <c r="B198" s="6"/>
    </row>
    <row r="199" spans="2:2" x14ac:dyDescent="0.2">
      <c r="B199" s="6"/>
    </row>
    <row r="200" spans="2:2" x14ac:dyDescent="0.2">
      <c r="B200" s="6"/>
    </row>
    <row r="201" spans="2:2" x14ac:dyDescent="0.2">
      <c r="B201" s="6"/>
    </row>
    <row r="202" spans="2:2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x14ac:dyDescent="0.2">
      <c r="B213" s="6"/>
    </row>
    <row r="214" spans="2:2" x14ac:dyDescent="0.2">
      <c r="B214" s="6"/>
    </row>
    <row r="215" spans="2:2" x14ac:dyDescent="0.2">
      <c r="B215" s="6"/>
    </row>
    <row r="216" spans="2:2" x14ac:dyDescent="0.2">
      <c r="B216" s="6"/>
    </row>
    <row r="217" spans="2:2" x14ac:dyDescent="0.2">
      <c r="B217" s="6"/>
    </row>
    <row r="218" spans="2:2" x14ac:dyDescent="0.2">
      <c r="B218" s="6"/>
    </row>
    <row r="219" spans="2:2" x14ac:dyDescent="0.2">
      <c r="B219" s="6"/>
    </row>
    <row r="220" spans="2:2" x14ac:dyDescent="0.2">
      <c r="B220" s="6"/>
    </row>
    <row r="221" spans="2:2" x14ac:dyDescent="0.2">
      <c r="B221" s="6"/>
    </row>
    <row r="222" spans="2:2" x14ac:dyDescent="0.2">
      <c r="B222" s="6"/>
    </row>
    <row r="223" spans="2:2" x14ac:dyDescent="0.2">
      <c r="B223" s="6"/>
    </row>
    <row r="224" spans="2:2" x14ac:dyDescent="0.2">
      <c r="B224" s="6"/>
    </row>
    <row r="225" spans="2:2" x14ac:dyDescent="0.2">
      <c r="B225" s="6"/>
    </row>
    <row r="226" spans="2:2" x14ac:dyDescent="0.2">
      <c r="B226" s="6"/>
    </row>
    <row r="227" spans="2:2" x14ac:dyDescent="0.2">
      <c r="B227" s="6"/>
    </row>
    <row r="228" spans="2:2" x14ac:dyDescent="0.2">
      <c r="B228" s="6"/>
    </row>
    <row r="229" spans="2:2" x14ac:dyDescent="0.2">
      <c r="B229" s="6"/>
    </row>
    <row r="230" spans="2:2" x14ac:dyDescent="0.2">
      <c r="B230" s="6"/>
    </row>
    <row r="231" spans="2:2" x14ac:dyDescent="0.2">
      <c r="B231" s="6"/>
    </row>
    <row r="232" spans="2:2" x14ac:dyDescent="0.2">
      <c r="B232" s="6"/>
    </row>
    <row r="233" spans="2:2" x14ac:dyDescent="0.2">
      <c r="B233" s="6"/>
    </row>
    <row r="234" spans="2:2" x14ac:dyDescent="0.2">
      <c r="B234" s="6"/>
    </row>
    <row r="235" spans="2:2" x14ac:dyDescent="0.2">
      <c r="B235" s="6"/>
    </row>
    <row r="236" spans="2:2" x14ac:dyDescent="0.2">
      <c r="B236" s="6"/>
    </row>
    <row r="237" spans="2:2" x14ac:dyDescent="0.2">
      <c r="B237" s="6"/>
    </row>
    <row r="238" spans="2:2" x14ac:dyDescent="0.2">
      <c r="B238" s="6"/>
    </row>
    <row r="239" spans="2:2" x14ac:dyDescent="0.2">
      <c r="B239" s="6"/>
    </row>
    <row r="240" spans="2:2" x14ac:dyDescent="0.2">
      <c r="B240" s="6"/>
    </row>
    <row r="241" spans="2:2" x14ac:dyDescent="0.2">
      <c r="B241" s="6"/>
    </row>
    <row r="242" spans="2:2" x14ac:dyDescent="0.2">
      <c r="B242" s="6"/>
    </row>
    <row r="243" spans="2:2" x14ac:dyDescent="0.2">
      <c r="B243" s="6"/>
    </row>
    <row r="244" spans="2:2" x14ac:dyDescent="0.2">
      <c r="B244" s="6"/>
    </row>
    <row r="245" spans="2:2" x14ac:dyDescent="0.2">
      <c r="B245" s="6"/>
    </row>
    <row r="246" spans="2:2" x14ac:dyDescent="0.2">
      <c r="B246" s="6"/>
    </row>
    <row r="247" spans="2:2" x14ac:dyDescent="0.2">
      <c r="B247" s="6"/>
    </row>
    <row r="248" spans="2:2" x14ac:dyDescent="0.2">
      <c r="B248" s="6"/>
    </row>
    <row r="249" spans="2:2" x14ac:dyDescent="0.2">
      <c r="B249" s="6"/>
    </row>
    <row r="250" spans="2:2" x14ac:dyDescent="0.2">
      <c r="B250" s="6"/>
    </row>
    <row r="251" spans="2:2" x14ac:dyDescent="0.2">
      <c r="B251" s="6"/>
    </row>
    <row r="252" spans="2:2" x14ac:dyDescent="0.2">
      <c r="B252" s="6"/>
    </row>
    <row r="253" spans="2:2" x14ac:dyDescent="0.2">
      <c r="B253" s="6"/>
    </row>
    <row r="254" spans="2:2" x14ac:dyDescent="0.2">
      <c r="B254" s="6"/>
    </row>
    <row r="255" spans="2:2" x14ac:dyDescent="0.2">
      <c r="B255" s="6"/>
    </row>
    <row r="256" spans="2:2" x14ac:dyDescent="0.2">
      <c r="B256" s="6"/>
    </row>
    <row r="257" spans="2:2" x14ac:dyDescent="0.2">
      <c r="B257" s="6"/>
    </row>
    <row r="258" spans="2:2" x14ac:dyDescent="0.2">
      <c r="B258" s="6"/>
    </row>
    <row r="259" spans="2:2" x14ac:dyDescent="0.2">
      <c r="B259" s="6"/>
    </row>
    <row r="260" spans="2:2" x14ac:dyDescent="0.2">
      <c r="B260" s="6"/>
    </row>
    <row r="261" spans="2:2" x14ac:dyDescent="0.2">
      <c r="B261" s="6"/>
    </row>
    <row r="262" spans="2:2" x14ac:dyDescent="0.2">
      <c r="B262" s="6"/>
    </row>
    <row r="263" spans="2:2" x14ac:dyDescent="0.2">
      <c r="B263" s="6"/>
    </row>
    <row r="264" spans="2:2" x14ac:dyDescent="0.2">
      <c r="B264" s="6"/>
    </row>
    <row r="265" spans="2:2" x14ac:dyDescent="0.2">
      <c r="B265" s="6"/>
    </row>
    <row r="266" spans="2:2" x14ac:dyDescent="0.2">
      <c r="B266" s="6"/>
    </row>
    <row r="267" spans="2:2" x14ac:dyDescent="0.2">
      <c r="B267" s="6"/>
    </row>
    <row r="268" spans="2:2" x14ac:dyDescent="0.2">
      <c r="B268" s="6"/>
    </row>
    <row r="269" spans="2:2" x14ac:dyDescent="0.2">
      <c r="B269" s="6"/>
    </row>
    <row r="270" spans="2:2" x14ac:dyDescent="0.2">
      <c r="B270" s="6"/>
    </row>
    <row r="271" spans="2:2" x14ac:dyDescent="0.2">
      <c r="B271" s="6"/>
    </row>
    <row r="272" spans="2:2" x14ac:dyDescent="0.2">
      <c r="B272" s="6"/>
    </row>
    <row r="273" spans="2:2" x14ac:dyDescent="0.2">
      <c r="B273" s="6"/>
    </row>
    <row r="274" spans="2:2" x14ac:dyDescent="0.2">
      <c r="B274" s="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V5" sqref="V5"/>
    </sheetView>
  </sheetViews>
  <sheetFormatPr baseColWidth="10" defaultRowHeight="12.75" x14ac:dyDescent="0.2"/>
  <cols>
    <col min="1" max="1" width="40.7109375" customWidth="1"/>
    <col min="2" max="5" width="9.5703125" customWidth="1"/>
    <col min="6" max="6" width="9.140625" customWidth="1"/>
    <col min="7" max="16" width="9.5703125" customWidth="1"/>
    <col min="22" max="22" width="11.42578125" customWidth="1"/>
  </cols>
  <sheetData>
    <row r="1" spans="1:27" s="7" customFormat="1" ht="30" customHeight="1" x14ac:dyDescent="0.2">
      <c r="A1" s="8" t="s">
        <v>88</v>
      </c>
    </row>
    <row r="2" spans="1:27" x14ac:dyDescent="0.2">
      <c r="A2" s="12"/>
      <c r="B2" s="12">
        <v>1990</v>
      </c>
      <c r="C2" s="12">
        <v>1991</v>
      </c>
      <c r="D2" s="12">
        <v>1992</v>
      </c>
      <c r="E2" s="13">
        <v>1993</v>
      </c>
      <c r="F2" s="13">
        <v>1994</v>
      </c>
      <c r="G2" s="13">
        <v>1995</v>
      </c>
      <c r="H2" s="13">
        <v>1996</v>
      </c>
      <c r="I2" s="12">
        <v>1997</v>
      </c>
      <c r="J2" s="12">
        <v>1998</v>
      </c>
      <c r="K2" s="12">
        <v>1999</v>
      </c>
      <c r="L2" s="12">
        <v>2000</v>
      </c>
      <c r="M2" s="12">
        <v>2001</v>
      </c>
      <c r="N2" s="12">
        <v>2002</v>
      </c>
      <c r="O2" s="12">
        <v>2003</v>
      </c>
      <c r="P2" s="12">
        <v>2004</v>
      </c>
      <c r="Q2" s="12">
        <v>2005</v>
      </c>
      <c r="R2" s="12">
        <v>2006</v>
      </c>
      <c r="S2" s="12">
        <v>2007</v>
      </c>
      <c r="T2" s="12">
        <v>2008</v>
      </c>
      <c r="U2" s="12">
        <v>2009</v>
      </c>
      <c r="V2" s="12">
        <v>2010</v>
      </c>
    </row>
    <row r="3" spans="1:27" ht="18" x14ac:dyDescent="0.2">
      <c r="A3" s="8" t="s">
        <v>7</v>
      </c>
      <c r="J3" s="1"/>
    </row>
    <row r="4" spans="1:27" x14ac:dyDescent="0.2">
      <c r="B4" s="6"/>
      <c r="J4" s="14"/>
      <c r="K4" s="14"/>
      <c r="L4" s="14"/>
      <c r="Q4" s="4"/>
      <c r="R4" s="6"/>
    </row>
    <row r="5" spans="1:27" x14ac:dyDescent="0.2">
      <c r="A5" t="s">
        <v>9</v>
      </c>
      <c r="B5" s="6">
        <v>133465</v>
      </c>
      <c r="C5">
        <v>103962</v>
      </c>
      <c r="D5">
        <v>126631</v>
      </c>
      <c r="E5">
        <v>110967</v>
      </c>
      <c r="F5">
        <v>109437</v>
      </c>
      <c r="G5">
        <v>111232</v>
      </c>
      <c r="H5">
        <v>120726</v>
      </c>
      <c r="I5">
        <v>113052</v>
      </c>
      <c r="J5" s="6">
        <v>130691</v>
      </c>
      <c r="K5" s="6">
        <v>116744</v>
      </c>
      <c r="L5" s="6">
        <v>133504</v>
      </c>
      <c r="M5" s="6">
        <v>119435</v>
      </c>
      <c r="N5" s="6">
        <v>133126</v>
      </c>
      <c r="O5" s="6">
        <v>122629</v>
      </c>
      <c r="P5" s="6">
        <v>135108</v>
      </c>
      <c r="Q5" s="6">
        <v>133317</v>
      </c>
      <c r="R5" s="6">
        <v>132838</v>
      </c>
      <c r="S5" s="6">
        <v>145863</v>
      </c>
      <c r="T5" s="6">
        <v>119048</v>
      </c>
      <c r="U5" s="6">
        <v>161734</v>
      </c>
      <c r="V5" s="6">
        <v>131407</v>
      </c>
      <c r="W5" s="17"/>
      <c r="X5" s="17"/>
    </row>
    <row r="6" spans="1:27" x14ac:dyDescent="0.2">
      <c r="A6" t="s">
        <v>10</v>
      </c>
      <c r="B6" s="6">
        <v>47980.800000000003</v>
      </c>
      <c r="C6" s="6">
        <v>64229.8</v>
      </c>
      <c r="D6" s="6">
        <v>62092.3</v>
      </c>
      <c r="E6" s="6">
        <v>42785</v>
      </c>
      <c r="F6" s="6"/>
      <c r="G6" s="6">
        <v>63728</v>
      </c>
      <c r="H6" s="6">
        <v>55364</v>
      </c>
      <c r="I6" s="6">
        <v>51258.3</v>
      </c>
      <c r="J6" s="6">
        <v>48267.3</v>
      </c>
      <c r="K6" s="6">
        <v>49187.9</v>
      </c>
      <c r="L6" s="6">
        <v>48240</v>
      </c>
      <c r="M6" s="6">
        <v>46301</v>
      </c>
      <c r="N6" s="6">
        <v>49350</v>
      </c>
      <c r="O6" s="6">
        <v>44807</v>
      </c>
      <c r="P6" s="6">
        <v>54826</v>
      </c>
      <c r="Q6" s="6">
        <v>51231</v>
      </c>
      <c r="R6" s="6">
        <v>46834.329000000005</v>
      </c>
      <c r="S6" s="6">
        <v>37704</v>
      </c>
      <c r="T6" s="6">
        <v>44916.482000000004</v>
      </c>
      <c r="U6" s="6">
        <v>52800</v>
      </c>
      <c r="V6" s="6"/>
    </row>
    <row r="7" spans="1:27" x14ac:dyDescent="0.2">
      <c r="A7" t="s">
        <v>11</v>
      </c>
      <c r="B7" s="6">
        <v>2510.9</v>
      </c>
      <c r="C7" s="6">
        <v>1916.8</v>
      </c>
      <c r="D7" s="6">
        <v>1459</v>
      </c>
      <c r="E7" s="6">
        <v>1381</v>
      </c>
      <c r="F7" s="6"/>
      <c r="G7" s="6">
        <v>1001</v>
      </c>
      <c r="H7" s="6">
        <v>1244</v>
      </c>
      <c r="I7" s="6">
        <v>1733.2</v>
      </c>
      <c r="J7" s="6">
        <v>764.8</v>
      </c>
      <c r="K7" s="6">
        <v>3516</v>
      </c>
      <c r="L7" s="6">
        <v>615</v>
      </c>
      <c r="M7" s="6">
        <v>2425</v>
      </c>
      <c r="N7" s="6">
        <v>1044.6190000000001</v>
      </c>
      <c r="O7" s="6">
        <v>1998.761</v>
      </c>
      <c r="P7" s="6">
        <v>450</v>
      </c>
      <c r="Q7" s="6">
        <v>1052.7940000000001</v>
      </c>
      <c r="R7" s="6">
        <v>1091.3830000000003</v>
      </c>
      <c r="S7" s="6">
        <v>3026</v>
      </c>
      <c r="T7" s="6">
        <v>1904.143</v>
      </c>
      <c r="U7" s="6">
        <v>1096</v>
      </c>
      <c r="V7" s="6"/>
    </row>
    <row r="8" spans="1:27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R8" s="6"/>
    </row>
    <row r="9" spans="1:27" x14ac:dyDescent="0.2">
      <c r="A9" t="s">
        <v>197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P9" s="14" t="s">
        <v>194</v>
      </c>
      <c r="Q9" s="14" t="s">
        <v>208</v>
      </c>
      <c r="R9" s="14" t="s">
        <v>212</v>
      </c>
    </row>
    <row r="10" spans="1:27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P10" s="3">
        <f>AVERAGE(L5:O5)</f>
        <v>127173.5</v>
      </c>
      <c r="Q10" s="3">
        <f>AVERAGE(M5:P5)</f>
        <v>127574.5</v>
      </c>
      <c r="R10" s="3">
        <f>AVERAGE(N5:Q5)</f>
        <v>131045</v>
      </c>
    </row>
    <row r="11" spans="1:27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P11" s="15">
        <f>+(P5-P10)/(P10/100)</f>
        <v>6.2391142808839897</v>
      </c>
      <c r="Q11" s="15">
        <f>+(Q5-Q10)/(Q10/100)</f>
        <v>4.5012914022786692</v>
      </c>
      <c r="R11" s="15">
        <f>+(R5-R10)/(R10/100)</f>
        <v>1.3682322866191003</v>
      </c>
    </row>
    <row r="12" spans="1:27" x14ac:dyDescent="0.2">
      <c r="A12" t="s">
        <v>198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P12" s="3">
        <f>AVERAGE(L6:O6)</f>
        <v>47174.5</v>
      </c>
      <c r="Q12" s="3">
        <f>AVERAGE(M6:P6)</f>
        <v>48821</v>
      </c>
    </row>
    <row r="13" spans="1:27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P13" s="15">
        <f>+(P6-P12)/(P12/100)</f>
        <v>16.219567774963167</v>
      </c>
      <c r="Q13" s="15">
        <f>+(Q6-Q12)/(Q12/100)</f>
        <v>4.9364003195346271</v>
      </c>
    </row>
    <row r="14" spans="1:27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P14" s="3"/>
    </row>
    <row r="15" spans="1:27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27" ht="18" x14ac:dyDescent="0.2">
      <c r="A16" s="8" t="s">
        <v>210</v>
      </c>
      <c r="B16" s="41">
        <f>+B5+B6-B7</f>
        <v>178934.9</v>
      </c>
      <c r="C16" s="41">
        <f>+C5+C6-C7</f>
        <v>166275</v>
      </c>
      <c r="D16" s="41">
        <f>+D5+D6-D7</f>
        <v>187264.3</v>
      </c>
      <c r="E16" s="41">
        <f>+E5+E6-E7</f>
        <v>152371</v>
      </c>
      <c r="F16" s="41"/>
      <c r="G16" s="41">
        <f t="shared" ref="G16:P16" si="0">+G5+G6-G7</f>
        <v>173959</v>
      </c>
      <c r="H16" s="41">
        <f t="shared" si="0"/>
        <v>174846</v>
      </c>
      <c r="I16" s="41">
        <f t="shared" si="0"/>
        <v>162577.09999999998</v>
      </c>
      <c r="J16" s="41">
        <f t="shared" si="0"/>
        <v>178193.5</v>
      </c>
      <c r="K16" s="41">
        <f t="shared" si="0"/>
        <v>162415.9</v>
      </c>
      <c r="L16" s="41">
        <f t="shared" si="0"/>
        <v>181129</v>
      </c>
      <c r="M16" s="41">
        <f t="shared" si="0"/>
        <v>163311</v>
      </c>
      <c r="N16" s="41">
        <f t="shared" si="0"/>
        <v>181431.38099999999</v>
      </c>
      <c r="O16" s="41">
        <f t="shared" si="0"/>
        <v>165437.239</v>
      </c>
      <c r="P16" s="41">
        <f t="shared" si="0"/>
        <v>189484</v>
      </c>
      <c r="Q16" s="41">
        <f t="shared" ref="Q16:V16" si="1">+Q5+Q6-Q7</f>
        <v>183495.20600000001</v>
      </c>
      <c r="R16" s="41">
        <f t="shared" si="1"/>
        <v>178580.946</v>
      </c>
      <c r="S16" s="41">
        <f t="shared" si="1"/>
        <v>180541</v>
      </c>
      <c r="T16" s="41">
        <f t="shared" si="1"/>
        <v>162060.33900000001</v>
      </c>
      <c r="U16" s="41">
        <f t="shared" si="1"/>
        <v>213438</v>
      </c>
      <c r="V16" s="41">
        <f t="shared" si="1"/>
        <v>131407</v>
      </c>
      <c r="Y16" s="33"/>
      <c r="Z16" s="33"/>
      <c r="AA16" s="33"/>
    </row>
    <row r="17" spans="1:27" ht="12" customHeight="1" x14ac:dyDescent="0.2">
      <c r="A17" s="10"/>
      <c r="D17" s="6"/>
      <c r="E17" s="6"/>
      <c r="F17" s="6"/>
      <c r="G17" s="29"/>
      <c r="H17" s="6"/>
      <c r="L17" s="8"/>
      <c r="M17" s="12">
        <v>2001</v>
      </c>
      <c r="N17" s="12">
        <v>2002</v>
      </c>
      <c r="O17" s="12">
        <v>2003</v>
      </c>
      <c r="P17" s="12">
        <v>2004</v>
      </c>
      <c r="Q17" s="12">
        <v>2005</v>
      </c>
      <c r="R17" s="12">
        <v>2006</v>
      </c>
      <c r="S17" s="12">
        <v>2007</v>
      </c>
      <c r="T17" s="12">
        <v>2008</v>
      </c>
      <c r="U17" s="12">
        <v>2009</v>
      </c>
      <c r="V17" s="12">
        <v>2010</v>
      </c>
      <c r="Y17" s="33"/>
      <c r="Z17" s="33"/>
      <c r="AA17" s="33"/>
    </row>
    <row r="18" spans="1:27" ht="12" customHeight="1" x14ac:dyDescent="0.2">
      <c r="A18" s="28" t="s">
        <v>211</v>
      </c>
      <c r="B18" s="29">
        <f>+B5/(B16/100)</f>
        <v>74.588579421901485</v>
      </c>
      <c r="C18" s="29">
        <f>+C5/(C16/100)</f>
        <v>62.524131709517363</v>
      </c>
      <c r="D18" s="29">
        <f>+D5/(D16/100)</f>
        <v>67.621538114846246</v>
      </c>
      <c r="E18" s="29">
        <f>+E5/(E16/100)</f>
        <v>72.826850253657184</v>
      </c>
      <c r="F18" s="29"/>
      <c r="G18" s="29">
        <f t="shared" ref="G18:Q18" si="2">+G5/(G16/100)</f>
        <v>63.941503457711306</v>
      </c>
      <c r="H18" s="29">
        <f t="shared" si="2"/>
        <v>69.047047115747574</v>
      </c>
      <c r="I18" s="29">
        <f t="shared" si="2"/>
        <v>69.537468684088978</v>
      </c>
      <c r="J18" s="29">
        <f t="shared" si="2"/>
        <v>73.342181392699516</v>
      </c>
      <c r="K18" s="29">
        <f t="shared" si="2"/>
        <v>71.879662028163509</v>
      </c>
      <c r="L18" s="29">
        <f t="shared" si="2"/>
        <v>73.706584809721249</v>
      </c>
      <c r="M18" s="29">
        <f t="shared" si="2"/>
        <v>73.133469270287989</v>
      </c>
      <c r="N18" s="29">
        <f t="shared" si="2"/>
        <v>73.375399154350262</v>
      </c>
      <c r="O18" s="29">
        <f t="shared" si="2"/>
        <v>74.124181920129843</v>
      </c>
      <c r="P18" s="29">
        <f t="shared" si="2"/>
        <v>71.303117941356533</v>
      </c>
      <c r="Q18" s="29">
        <f t="shared" si="2"/>
        <v>72.654214192386036</v>
      </c>
      <c r="R18" s="29">
        <f>+R5/(R16/100)</f>
        <v>74.385315441211745</v>
      </c>
      <c r="S18" s="29">
        <f>+S5/(S16/100)</f>
        <v>80.792174630693296</v>
      </c>
      <c r="T18" s="29">
        <f>+T5/(T16/100)</f>
        <v>73.459058974324378</v>
      </c>
      <c r="U18" s="29">
        <f>+U5/(U16/100)</f>
        <v>75.775635079039347</v>
      </c>
      <c r="V18" s="29"/>
      <c r="Y18" s="33"/>
      <c r="Z18" s="33"/>
      <c r="AA18" s="33"/>
    </row>
    <row r="19" spans="1:27" ht="12" customHeight="1" x14ac:dyDescent="0.2">
      <c r="A19" s="10"/>
      <c r="D19" s="6"/>
      <c r="E19" s="6"/>
      <c r="F19" s="6"/>
      <c r="G19" s="6"/>
      <c r="H19" s="6"/>
      <c r="L19" s="8"/>
      <c r="M19" s="4"/>
      <c r="P19" s="4">
        <f>AVERAGE(M18:P18)</f>
        <v>72.98404207153115</v>
      </c>
      <c r="Y19" s="33"/>
      <c r="Z19" s="33"/>
      <c r="AA19" s="33"/>
    </row>
    <row r="20" spans="1:27" ht="12" customHeight="1" x14ac:dyDescent="0.2">
      <c r="A20" s="10" t="s">
        <v>153</v>
      </c>
      <c r="D20" s="6"/>
      <c r="E20" s="27" t="s">
        <v>157</v>
      </c>
      <c r="F20" s="27"/>
      <c r="G20" s="27"/>
      <c r="H20" s="27"/>
      <c r="L20" s="16" t="s">
        <v>162</v>
      </c>
      <c r="M20" s="16" t="s">
        <v>160</v>
      </c>
      <c r="N20" s="16" t="s">
        <v>172</v>
      </c>
      <c r="O20" s="16"/>
      <c r="P20" s="16" t="s">
        <v>194</v>
      </c>
      <c r="Q20" s="14" t="s">
        <v>208</v>
      </c>
      <c r="R20" s="14" t="s">
        <v>212</v>
      </c>
      <c r="S20" s="14" t="s">
        <v>215</v>
      </c>
      <c r="T20" s="14"/>
      <c r="U20" s="14" t="s">
        <v>217</v>
      </c>
      <c r="V20" s="14"/>
      <c r="Y20" s="33"/>
      <c r="Z20" s="33"/>
      <c r="AA20" s="33"/>
    </row>
    <row r="21" spans="1:27" ht="12" customHeight="1" x14ac:dyDescent="0.2">
      <c r="E21" s="6">
        <f>AVERAGE(B16:E16)</f>
        <v>171211.3</v>
      </c>
      <c r="F21" s="6"/>
      <c r="G21" s="6"/>
      <c r="H21" s="6"/>
      <c r="I21" s="6"/>
      <c r="L21" s="6">
        <f>AVERAGE(I16:L16)</f>
        <v>171078.875</v>
      </c>
      <c r="M21" s="6">
        <f>AVERAGE(J16:M16)</f>
        <v>171262.35</v>
      </c>
      <c r="N21" s="6">
        <f>AVERAGE(K16:N16)</f>
        <v>172071.82024999999</v>
      </c>
      <c r="O21" s="6"/>
      <c r="P21" s="6">
        <f>AVERAGE(L16:O16)</f>
        <v>172827.15500000003</v>
      </c>
      <c r="Q21" s="6">
        <f>AVERAGE(M16:P16)</f>
        <v>174915.905</v>
      </c>
      <c r="R21" s="6">
        <f>AVERAGE(N16:Q16)</f>
        <v>179961.9565</v>
      </c>
      <c r="S21" s="6">
        <f>AVERAGE(O16:R16)</f>
        <v>179249.34775000002</v>
      </c>
      <c r="T21" s="6"/>
      <c r="U21" s="6">
        <f>AVERAGE(Q16:T16)</f>
        <v>176169.37275000001</v>
      </c>
      <c r="V21" s="6"/>
    </row>
    <row r="22" spans="1:27" ht="12" customHeight="1" x14ac:dyDescent="0.2">
      <c r="E22" s="6"/>
      <c r="F22" s="6"/>
      <c r="G22" s="6"/>
      <c r="H22" s="6"/>
      <c r="I22" s="6"/>
      <c r="L22" s="3"/>
      <c r="M22" s="6"/>
      <c r="Q22" s="6"/>
    </row>
    <row r="23" spans="1:27" ht="12" customHeight="1" x14ac:dyDescent="0.2">
      <c r="A23" t="s">
        <v>158</v>
      </c>
      <c r="E23" s="6"/>
      <c r="F23" s="6"/>
      <c r="G23" s="6"/>
      <c r="H23" s="6"/>
      <c r="I23" s="6"/>
      <c r="L23" s="3"/>
      <c r="M23" s="6" t="s">
        <v>154</v>
      </c>
    </row>
    <row r="24" spans="1:27" ht="12" customHeight="1" x14ac:dyDescent="0.2">
      <c r="A24" s="10"/>
      <c r="L24" s="8"/>
      <c r="M24" s="15">
        <f>+(M21-E21)/(E21/100)</f>
        <v>2.9816957175149927E-2</v>
      </c>
    </row>
    <row r="25" spans="1:27" ht="12" customHeight="1" x14ac:dyDescent="0.2">
      <c r="A25" s="10"/>
      <c r="L25" s="8"/>
      <c r="M25" s="15"/>
    </row>
    <row r="26" spans="1:27" ht="12" customHeight="1" x14ac:dyDescent="0.2">
      <c r="A26" t="s">
        <v>159</v>
      </c>
      <c r="B26" s="3"/>
      <c r="C26" s="8"/>
      <c r="E26" s="6"/>
      <c r="F26" s="6"/>
      <c r="G26" s="6"/>
      <c r="H26" s="6"/>
      <c r="L26" s="8"/>
      <c r="M26" s="16" t="s">
        <v>161</v>
      </c>
      <c r="N26" s="16" t="s">
        <v>164</v>
      </c>
      <c r="P26" s="16" t="s">
        <v>195</v>
      </c>
      <c r="Q26" s="14" t="s">
        <v>209</v>
      </c>
      <c r="R26" s="14" t="s">
        <v>214</v>
      </c>
      <c r="S26" s="14" t="s">
        <v>216</v>
      </c>
      <c r="U26" s="14" t="s">
        <v>216</v>
      </c>
      <c r="V26" s="14"/>
    </row>
    <row r="27" spans="1:27" ht="12" customHeight="1" x14ac:dyDescent="0.2">
      <c r="A27" s="10"/>
      <c r="E27" s="6"/>
      <c r="F27" s="6"/>
      <c r="G27" s="6"/>
      <c r="H27" s="6"/>
      <c r="L27" s="8"/>
      <c r="M27" s="4">
        <f>+(M16-L21)/(L21/100)</f>
        <v>-4.5405226098195932</v>
      </c>
      <c r="N27" s="4">
        <f>+(N16-M21)/(M21/100)</f>
        <v>5.9376920846876073</v>
      </c>
      <c r="P27" s="15">
        <f>+(P16-P21)/(P21/100)</f>
        <v>9.6378633322986591</v>
      </c>
      <c r="Q27" s="15">
        <f>+(Q16-Q21)/(Q21/100)</f>
        <v>4.9048146879496217</v>
      </c>
      <c r="R27" s="15">
        <f>+(R16-R21)/(R21/100)</f>
        <v>-0.7673902456156082</v>
      </c>
      <c r="S27" s="15">
        <f>+(S16-S21)/(S21/100)</f>
        <v>0.72058965135061948</v>
      </c>
      <c r="U27" s="15">
        <f>+(U16-U21)/(U21/100)</f>
        <v>21.154997981906586</v>
      </c>
      <c r="V27" s="15"/>
    </row>
    <row r="28" spans="1:27" ht="12" customHeight="1" x14ac:dyDescent="0.2">
      <c r="A28" s="8"/>
      <c r="B28" s="8"/>
      <c r="C28" s="6"/>
      <c r="D28" s="6"/>
      <c r="E28" s="6"/>
      <c r="F28" s="6"/>
      <c r="G28" s="6"/>
      <c r="H28" s="6"/>
      <c r="I28" s="6"/>
    </row>
    <row r="29" spans="1:27" ht="12" customHeight="1" x14ac:dyDescent="0.2">
      <c r="A29" s="8"/>
      <c r="B29" s="8"/>
      <c r="C29" s="6"/>
      <c r="D29" s="6"/>
      <c r="E29" s="26" t="s">
        <v>156</v>
      </c>
      <c r="F29" s="26"/>
      <c r="G29" s="26"/>
      <c r="H29" s="26"/>
      <c r="I29" s="6"/>
      <c r="K29" s="3"/>
      <c r="L29" s="8"/>
      <c r="M29" s="36" t="s">
        <v>163</v>
      </c>
      <c r="P29" s="1" t="s">
        <v>194</v>
      </c>
      <c r="Q29" s="14"/>
      <c r="S29" s="14" t="s">
        <v>215</v>
      </c>
    </row>
    <row r="30" spans="1:27" ht="12" customHeight="1" x14ac:dyDescent="0.2">
      <c r="A30" t="s">
        <v>155</v>
      </c>
      <c r="E30" s="4">
        <f>AVERAGE(B18:E18)</f>
        <v>69.390274874980577</v>
      </c>
      <c r="F30" s="4"/>
      <c r="G30" s="4"/>
      <c r="H30" s="4"/>
      <c r="I30" s="6"/>
      <c r="J30" s="11"/>
      <c r="K30" s="11"/>
      <c r="L30" s="4"/>
      <c r="M30" s="4">
        <f>AVERAGE(J18:M18)</f>
        <v>73.015474375218062</v>
      </c>
      <c r="P30" s="4">
        <f>AVERAGE(L18:O18)</f>
        <v>73.584908788622329</v>
      </c>
      <c r="S30" s="4">
        <f>AVERAGE(O18:R18)</f>
        <v>73.116707373771035</v>
      </c>
    </row>
    <row r="31" spans="1:27" ht="12" customHeight="1" x14ac:dyDescent="0.2">
      <c r="E31" s="4"/>
      <c r="F31" s="4"/>
      <c r="G31" s="4"/>
      <c r="H31" s="4"/>
      <c r="I31" s="6"/>
      <c r="J31" s="11"/>
      <c r="K31" s="11"/>
      <c r="L31" s="4"/>
      <c r="M31" s="4"/>
    </row>
    <row r="32" spans="1:27" ht="12" customHeight="1" x14ac:dyDescent="0.2">
      <c r="I32" s="6"/>
      <c r="L32" s="8"/>
      <c r="M32" t="s">
        <v>154</v>
      </c>
    </row>
    <row r="33" spans="1:13" ht="12" customHeight="1" x14ac:dyDescent="0.2">
      <c r="A33" t="s">
        <v>158</v>
      </c>
      <c r="D33" s="4"/>
      <c r="K33" s="4"/>
      <c r="M33" s="15">
        <f>+M30-E30</f>
        <v>3.6251995002374855</v>
      </c>
    </row>
    <row r="34" spans="1:13" ht="12" customHeight="1" x14ac:dyDescent="0.2">
      <c r="K34" s="4"/>
    </row>
    <row r="35" spans="1:13" ht="12" customHeight="1" x14ac:dyDescent="0.2">
      <c r="K35" s="4"/>
    </row>
    <row r="36" spans="1:13" ht="12" customHeight="1" x14ac:dyDescent="0.2">
      <c r="A36" t="s">
        <v>16</v>
      </c>
      <c r="K36" s="4"/>
    </row>
    <row r="37" spans="1:13" x14ac:dyDescent="0.2">
      <c r="B37" s="6"/>
      <c r="C37" s="6"/>
      <c r="D37" s="6"/>
      <c r="E37" s="6"/>
      <c r="F37" s="6"/>
      <c r="G37" s="6"/>
      <c r="H37" s="6"/>
      <c r="I37" s="6"/>
      <c r="L37" s="6"/>
    </row>
    <row r="38" spans="1:13" x14ac:dyDescent="0.2">
      <c r="A38" s="5" t="s">
        <v>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3" x14ac:dyDescent="0.2">
      <c r="A39" t="s">
        <v>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3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3" x14ac:dyDescent="0.2">
      <c r="A41" t="s">
        <v>5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3" x14ac:dyDescent="0.2">
      <c r="A42" t="s">
        <v>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3" x14ac:dyDescent="0.2">
      <c r="A44" t="s">
        <v>0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3" x14ac:dyDescent="0.2">
      <c r="A45" t="s">
        <v>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3" x14ac:dyDescent="0.2">
      <c r="A46" t="s">
        <v>2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3" x14ac:dyDescent="0.2">
      <c r="A47" t="s">
        <v>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3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3" x14ac:dyDescent="0.2">
      <c r="A49" t="s">
        <v>14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3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3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3" ht="18" x14ac:dyDescent="0.2">
      <c r="A52" s="8" t="s">
        <v>167</v>
      </c>
    </row>
    <row r="54" spans="1:13" x14ac:dyDescent="0.2">
      <c r="A54" s="12"/>
      <c r="B54" s="12">
        <v>1990</v>
      </c>
      <c r="C54" s="12">
        <v>1991</v>
      </c>
      <c r="D54" s="12">
        <v>1992</v>
      </c>
      <c r="E54" s="13">
        <v>1993</v>
      </c>
      <c r="F54" s="13"/>
      <c r="G54" s="13"/>
      <c r="H54" s="13"/>
      <c r="I54" s="12">
        <v>1997</v>
      </c>
      <c r="J54" s="12">
        <v>1998</v>
      </c>
      <c r="K54" s="12">
        <v>1999</v>
      </c>
      <c r="L54" s="12">
        <v>2000</v>
      </c>
      <c r="M54" s="12">
        <v>2001</v>
      </c>
    </row>
    <row r="55" spans="1:13" ht="18" x14ac:dyDescent="0.2">
      <c r="A55" s="8" t="s">
        <v>7</v>
      </c>
      <c r="J55" s="1"/>
    </row>
    <row r="56" spans="1:13" x14ac:dyDescent="0.2">
      <c r="B56" s="6"/>
      <c r="J56" s="14"/>
      <c r="K56" s="14"/>
      <c r="L56" s="14"/>
    </row>
    <row r="57" spans="1:13" x14ac:dyDescent="0.2">
      <c r="A57" t="s">
        <v>9</v>
      </c>
      <c r="B57" s="6">
        <v>0</v>
      </c>
      <c r="C57">
        <v>0</v>
      </c>
      <c r="D57">
        <v>0</v>
      </c>
      <c r="E57">
        <v>0</v>
      </c>
      <c r="I57">
        <v>0</v>
      </c>
      <c r="J57" s="6">
        <v>0</v>
      </c>
      <c r="K57" s="6">
        <v>0</v>
      </c>
      <c r="L57" s="6">
        <v>0</v>
      </c>
      <c r="M57">
        <v>0</v>
      </c>
    </row>
    <row r="58" spans="1:13" x14ac:dyDescent="0.2">
      <c r="A58" t="s">
        <v>10</v>
      </c>
      <c r="B58" s="6">
        <v>0</v>
      </c>
      <c r="C58" s="6">
        <v>0</v>
      </c>
      <c r="D58" s="6">
        <v>0</v>
      </c>
      <c r="E58" s="6">
        <v>0</v>
      </c>
      <c r="F58" s="6"/>
      <c r="G58" s="6"/>
      <c r="H58" s="6"/>
      <c r="I58" s="6">
        <v>0</v>
      </c>
      <c r="J58" s="6">
        <f>+'Import- Exportwert Obst'!E32</f>
        <v>116010</v>
      </c>
      <c r="K58" s="6">
        <f>+'Import- Exportwert Obst'!F32</f>
        <v>108078</v>
      </c>
      <c r="L58" s="6">
        <f>+'Import- Exportwert Obst'!G32</f>
        <v>107007</v>
      </c>
      <c r="M58" s="6">
        <f>+'Import- Exportwert Obst'!H32</f>
        <v>111314</v>
      </c>
    </row>
    <row r="59" spans="1:13" x14ac:dyDescent="0.2">
      <c r="A59" t="s">
        <v>11</v>
      </c>
      <c r="B59" s="6">
        <v>0</v>
      </c>
      <c r="C59" s="6">
        <v>0</v>
      </c>
      <c r="D59" s="6">
        <v>0</v>
      </c>
      <c r="E59" s="6">
        <v>0</v>
      </c>
      <c r="F59" s="6"/>
      <c r="G59" s="6"/>
      <c r="H59" s="6"/>
      <c r="I59" s="6">
        <v>0</v>
      </c>
      <c r="J59" s="6">
        <f>+'Import- Exportwert Obst'!E66</f>
        <v>1587</v>
      </c>
      <c r="K59" s="6">
        <f>+'Import- Exportwert Obst'!F66</f>
        <v>3624</v>
      </c>
      <c r="L59" s="6">
        <f>+'Import- Exportwert Obst'!G66</f>
        <v>846</v>
      </c>
      <c r="M59" s="6">
        <f>+'Import- Exportwert Obst'!H66</f>
        <v>2044</v>
      </c>
    </row>
    <row r="60" spans="1:13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3" ht="15.75" x14ac:dyDescent="0.2">
      <c r="A61" s="31" t="s">
        <v>15</v>
      </c>
      <c r="B61" s="41">
        <f t="shared" ref="B61:M61" si="3">+B57+B58-B59</f>
        <v>0</v>
      </c>
      <c r="C61" s="41">
        <f t="shared" si="3"/>
        <v>0</v>
      </c>
      <c r="D61" s="41">
        <f t="shared" si="3"/>
        <v>0</v>
      </c>
      <c r="E61" s="41">
        <f t="shared" si="3"/>
        <v>0</v>
      </c>
      <c r="F61" s="41"/>
      <c r="G61" s="41"/>
      <c r="H61" s="41"/>
      <c r="I61" s="41">
        <f t="shared" si="3"/>
        <v>0</v>
      </c>
      <c r="J61" s="41">
        <f t="shared" si="3"/>
        <v>114423</v>
      </c>
      <c r="K61" s="41">
        <f t="shared" si="3"/>
        <v>104454</v>
      </c>
      <c r="L61" s="41">
        <f t="shared" si="3"/>
        <v>106161</v>
      </c>
      <c r="M61" s="41">
        <f t="shared" si="3"/>
        <v>109270</v>
      </c>
    </row>
  </sheetData>
  <phoneticPr fontId="0" type="noConversion"/>
  <pageMargins left="0.34" right="0.24" top="0.41" bottom="0.984251969" header="0.24" footer="0.4921259845"/>
  <pageSetup paperSize="9" scale="66" orientation="landscape" horizontalDpi="300" r:id="rId1"/>
  <headerFooter alignWithMargins="0">
    <oddFooter>&amp;L&amp;D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D29" sqref="D29"/>
    </sheetView>
  </sheetViews>
  <sheetFormatPr baseColWidth="10" defaultRowHeight="12.75" x14ac:dyDescent="0.2"/>
  <cols>
    <col min="1" max="1" width="15" customWidth="1"/>
    <col min="2" max="2" width="18.42578125" customWidth="1"/>
    <col min="3" max="4" width="10.85546875" customWidth="1"/>
  </cols>
  <sheetData>
    <row r="1" spans="1:13" x14ac:dyDescent="0.2">
      <c r="A1" t="s">
        <v>143</v>
      </c>
    </row>
    <row r="2" spans="1:13" x14ac:dyDescent="0.2">
      <c r="A2" t="s">
        <v>35</v>
      </c>
      <c r="C2" s="35">
        <v>2002</v>
      </c>
      <c r="D2" s="35">
        <v>2001</v>
      </c>
      <c r="E2" s="40" t="s">
        <v>17</v>
      </c>
      <c r="F2" s="40" t="s">
        <v>18</v>
      </c>
      <c r="G2" s="40" t="s">
        <v>19</v>
      </c>
      <c r="H2" s="35">
        <v>1997</v>
      </c>
      <c r="I2" s="35">
        <v>1996</v>
      </c>
      <c r="J2" s="35">
        <v>1993</v>
      </c>
      <c r="K2" s="35">
        <v>1992</v>
      </c>
      <c r="L2" s="35">
        <v>1991</v>
      </c>
      <c r="M2" s="35">
        <v>1990</v>
      </c>
    </row>
    <row r="3" spans="1:13" x14ac:dyDescent="0.2">
      <c r="A3" t="s">
        <v>20</v>
      </c>
      <c r="B3" t="s">
        <v>33</v>
      </c>
      <c r="E3" s="6">
        <v>103693</v>
      </c>
      <c r="F3" s="6">
        <v>90161</v>
      </c>
      <c r="G3" s="6">
        <v>100936</v>
      </c>
      <c r="H3" s="6">
        <v>91533</v>
      </c>
      <c r="I3">
        <v>95820</v>
      </c>
      <c r="J3" s="6">
        <v>85540</v>
      </c>
      <c r="K3" s="6">
        <v>95610</v>
      </c>
      <c r="L3" s="6">
        <v>79350</v>
      </c>
      <c r="M3" s="6">
        <v>105510</v>
      </c>
    </row>
    <row r="4" spans="1:13" x14ac:dyDescent="0.2">
      <c r="B4" t="s">
        <v>32</v>
      </c>
      <c r="E4">
        <v>9164</v>
      </c>
      <c r="F4">
        <v>6295</v>
      </c>
      <c r="G4">
        <v>9385</v>
      </c>
      <c r="H4">
        <v>8786</v>
      </c>
      <c r="J4">
        <v>2031</v>
      </c>
      <c r="K4">
        <v>20943</v>
      </c>
      <c r="L4">
        <v>17183</v>
      </c>
      <c r="M4">
        <v>8518</v>
      </c>
    </row>
    <row r="5" spans="1:13" x14ac:dyDescent="0.2">
      <c r="B5" t="s">
        <v>12</v>
      </c>
      <c r="E5" s="6">
        <f>+E3+E4</f>
        <v>112857</v>
      </c>
      <c r="F5" s="6">
        <f t="shared" ref="F5:M5" si="0">+F3+F4</f>
        <v>96456</v>
      </c>
      <c r="G5" s="6">
        <f t="shared" si="0"/>
        <v>110321</v>
      </c>
      <c r="H5" s="6">
        <f t="shared" si="0"/>
        <v>100319</v>
      </c>
      <c r="I5" s="6"/>
      <c r="J5" s="6">
        <f t="shared" si="0"/>
        <v>87571</v>
      </c>
      <c r="K5" s="6">
        <f t="shared" si="0"/>
        <v>116553</v>
      </c>
      <c r="L5" s="6">
        <f t="shared" si="0"/>
        <v>96533</v>
      </c>
      <c r="M5" s="6">
        <f t="shared" si="0"/>
        <v>114028</v>
      </c>
    </row>
    <row r="6" spans="1:13" x14ac:dyDescent="0.2">
      <c r="B6" t="s">
        <v>37</v>
      </c>
      <c r="E6" s="15">
        <f>+E4/(E5/100)</f>
        <v>8.1200102784940231</v>
      </c>
      <c r="F6" s="15">
        <f t="shared" ref="F6:M6" si="1">+F4/(F5/100)</f>
        <v>6.526291780708303</v>
      </c>
      <c r="G6" s="15">
        <f t="shared" si="1"/>
        <v>8.5069932288503551</v>
      </c>
      <c r="H6" s="15">
        <f t="shared" si="1"/>
        <v>8.7580617829125078</v>
      </c>
      <c r="I6" s="15"/>
      <c r="J6" s="15">
        <f t="shared" si="1"/>
        <v>2.3192609425494739</v>
      </c>
      <c r="K6" s="15">
        <f t="shared" si="1"/>
        <v>17.968649455612468</v>
      </c>
      <c r="L6" s="15">
        <f t="shared" si="1"/>
        <v>17.800130525312586</v>
      </c>
      <c r="M6" s="15">
        <f t="shared" si="1"/>
        <v>7.4700950643701551</v>
      </c>
    </row>
    <row r="7" spans="1:13" x14ac:dyDescent="0.2">
      <c r="B7" t="s">
        <v>34</v>
      </c>
      <c r="E7" s="15">
        <f>+E3/(E5/100)</f>
        <v>91.879989721505979</v>
      </c>
      <c r="F7" s="15">
        <f>+F3/(F5/100)</f>
        <v>93.473708219291709</v>
      </c>
      <c r="G7" s="15">
        <f>+G3/(G5/100)</f>
        <v>91.493006771149638</v>
      </c>
      <c r="H7" s="15">
        <f>+H3/(H5/100)</f>
        <v>91.24193821708748</v>
      </c>
      <c r="I7" s="15"/>
      <c r="J7" s="15">
        <f>+J3/(J5/100)</f>
        <v>97.680739057450523</v>
      </c>
      <c r="K7" s="15">
        <f>+K3/(K5/100)</f>
        <v>82.031350544387536</v>
      </c>
      <c r="L7" s="15">
        <f>+L3/(L5/100)</f>
        <v>82.199869474687404</v>
      </c>
      <c r="M7" s="15">
        <f>+M3/(M5/100)</f>
        <v>92.529904935629844</v>
      </c>
    </row>
    <row r="9" spans="1:13" x14ac:dyDescent="0.2">
      <c r="A9" t="s">
        <v>21</v>
      </c>
      <c r="B9" t="s">
        <v>31</v>
      </c>
      <c r="E9" s="6">
        <v>16081</v>
      </c>
      <c r="F9" s="6">
        <v>14808</v>
      </c>
      <c r="G9" s="6">
        <v>15437</v>
      </c>
      <c r="H9" s="6">
        <v>11173</v>
      </c>
      <c r="I9" s="6">
        <v>14620</v>
      </c>
      <c r="J9" s="6">
        <v>13836</v>
      </c>
      <c r="K9" s="6">
        <v>13836</v>
      </c>
      <c r="L9" s="6">
        <v>13836</v>
      </c>
      <c r="M9" s="6">
        <v>13836</v>
      </c>
    </row>
    <row r="10" spans="1:13" x14ac:dyDescent="0.2">
      <c r="B10" t="s">
        <v>36</v>
      </c>
      <c r="E10" s="6">
        <v>7857</v>
      </c>
      <c r="F10" s="6">
        <v>8529</v>
      </c>
      <c r="G10" s="6">
        <v>10671</v>
      </c>
      <c r="H10" s="6">
        <v>9673</v>
      </c>
      <c r="I10" s="6"/>
      <c r="J10" s="6">
        <v>9545</v>
      </c>
      <c r="K10" s="6">
        <v>12405</v>
      </c>
      <c r="L10" s="6">
        <v>13607</v>
      </c>
      <c r="M10" s="6">
        <v>11655</v>
      </c>
    </row>
    <row r="11" spans="1:13" x14ac:dyDescent="0.2">
      <c r="B11" t="s">
        <v>12</v>
      </c>
      <c r="E11" s="6">
        <f>+E9+E10</f>
        <v>23938</v>
      </c>
      <c r="F11" s="6">
        <f>+F9+F10</f>
        <v>23337</v>
      </c>
      <c r="G11" s="6">
        <f>+G9+G10</f>
        <v>26108</v>
      </c>
      <c r="H11" s="6">
        <f>+H9+H10</f>
        <v>20846</v>
      </c>
      <c r="I11" s="6"/>
      <c r="J11" s="6">
        <f>+J9+J10</f>
        <v>23381</v>
      </c>
      <c r="K11" s="6">
        <f>+K9+K10</f>
        <v>26241</v>
      </c>
      <c r="L11" s="6">
        <f>+L9+L10</f>
        <v>27443</v>
      </c>
      <c r="M11" s="6">
        <f>+M9+M10</f>
        <v>25491</v>
      </c>
    </row>
    <row r="12" spans="1:13" x14ac:dyDescent="0.2">
      <c r="B12" t="s">
        <v>37</v>
      </c>
      <c r="E12" s="15">
        <f>+E10/(E11/100)</f>
        <v>32.822290918205361</v>
      </c>
      <c r="F12" s="15">
        <f>+F10/(F11/100)</f>
        <v>36.547114024938935</v>
      </c>
      <c r="G12" s="15">
        <f>+G10/(G11/100)</f>
        <v>40.872529492875749</v>
      </c>
      <c r="H12" s="15">
        <f>+H10/(H11/100)</f>
        <v>46.402187470018227</v>
      </c>
      <c r="I12" s="15"/>
      <c r="J12" s="15">
        <f>+J10/(J11/100)</f>
        <v>40.823745776485183</v>
      </c>
      <c r="K12" s="15">
        <f>+K10/(K11/100)</f>
        <v>47.273350863153077</v>
      </c>
      <c r="L12" s="15">
        <f>+L10/(L11/100)</f>
        <v>49.582771562875777</v>
      </c>
      <c r="M12" s="15">
        <f>+M10/(M11/100)</f>
        <v>45.722019536306931</v>
      </c>
    </row>
    <row r="13" spans="1:13" x14ac:dyDescent="0.2">
      <c r="B13" t="s">
        <v>34</v>
      </c>
      <c r="E13" s="15">
        <f>+E9/(E11/100)</f>
        <v>67.177709081794632</v>
      </c>
      <c r="F13" s="15">
        <f>+F9/(F11/100)</f>
        <v>63.452885975061058</v>
      </c>
      <c r="G13" s="15">
        <f>+G9/(G11/100)</f>
        <v>59.127470507124258</v>
      </c>
      <c r="H13" s="15">
        <f>+H9/(H11/100)</f>
        <v>53.597812529981766</v>
      </c>
      <c r="I13" s="15"/>
      <c r="J13" s="15">
        <f>+J9/(J11/100)</f>
        <v>59.176254223514817</v>
      </c>
      <c r="K13" s="15">
        <f>+K9/(K11/100)</f>
        <v>52.726649136846916</v>
      </c>
      <c r="L13" s="15">
        <f>+L9/(L11/100)</f>
        <v>50.417228437124223</v>
      </c>
      <c r="M13" s="15">
        <f>+M9/(M11/100)</f>
        <v>54.277980463693069</v>
      </c>
    </row>
    <row r="14" spans="1:13" x14ac:dyDescent="0.2">
      <c r="E14" s="14"/>
      <c r="F14" s="14"/>
      <c r="G14" s="14"/>
      <c r="H14" s="6"/>
      <c r="I14" s="6"/>
      <c r="J14" s="6"/>
      <c r="K14" s="6"/>
      <c r="L14" s="6"/>
      <c r="M14" s="6"/>
    </row>
    <row r="15" spans="1:13" x14ac:dyDescent="0.2">
      <c r="A15" t="s">
        <v>22</v>
      </c>
      <c r="B15" t="s">
        <v>33</v>
      </c>
      <c r="E15" s="6">
        <v>2845</v>
      </c>
      <c r="F15" s="6">
        <v>2341</v>
      </c>
      <c r="G15" s="6">
        <v>3144</v>
      </c>
      <c r="H15" s="6">
        <v>1398</v>
      </c>
      <c r="I15">
        <v>3841</v>
      </c>
      <c r="J15">
        <v>311</v>
      </c>
      <c r="K15">
        <v>5754</v>
      </c>
      <c r="L15">
        <v>3205</v>
      </c>
      <c r="M15">
        <v>4360</v>
      </c>
    </row>
    <row r="16" spans="1:13" x14ac:dyDescent="0.2">
      <c r="B16" t="s">
        <v>32</v>
      </c>
      <c r="E16" s="6">
        <v>9322</v>
      </c>
      <c r="F16" s="6">
        <v>12199</v>
      </c>
      <c r="G16" s="6">
        <v>8866</v>
      </c>
      <c r="H16" s="6">
        <v>12413</v>
      </c>
      <c r="J16">
        <v>11018</v>
      </c>
      <c r="K16">
        <v>10551</v>
      </c>
      <c r="L16">
        <v>11842</v>
      </c>
      <c r="M16">
        <v>8902</v>
      </c>
    </row>
    <row r="17" spans="1:13" x14ac:dyDescent="0.2">
      <c r="B17" t="s">
        <v>12</v>
      </c>
      <c r="E17" s="6">
        <f>+E15+E16</f>
        <v>12167</v>
      </c>
      <c r="F17" s="6">
        <f>+F15+F16</f>
        <v>14540</v>
      </c>
      <c r="G17" s="6">
        <f>+G15+G16</f>
        <v>12010</v>
      </c>
      <c r="H17" s="6">
        <f>+H15+H16</f>
        <v>13811</v>
      </c>
      <c r="I17" s="6"/>
      <c r="J17" s="6">
        <f>+J15+J16</f>
        <v>11329</v>
      </c>
      <c r="K17" s="6">
        <f>+K15+K16</f>
        <v>16305</v>
      </c>
      <c r="L17" s="6">
        <f>+L15+L16</f>
        <v>15047</v>
      </c>
      <c r="M17" s="6">
        <f>+M15+M16</f>
        <v>13262</v>
      </c>
    </row>
    <row r="18" spans="1:13" x14ac:dyDescent="0.2">
      <c r="B18" t="s">
        <v>37</v>
      </c>
      <c r="E18" s="15">
        <f>+E16/(E17/100)</f>
        <v>76.617078984137422</v>
      </c>
      <c r="F18" s="15">
        <f>+F16/(F17/100)</f>
        <v>83.89958734525446</v>
      </c>
      <c r="G18" s="15">
        <f>+G16/(G17/100)</f>
        <v>73.821815154038305</v>
      </c>
      <c r="H18" s="15">
        <f>+H16/(H17/100)</f>
        <v>89.877633770183181</v>
      </c>
      <c r="I18" s="15"/>
      <c r="J18" s="15">
        <f>+J16/(J17/100)</f>
        <v>97.254832730161525</v>
      </c>
      <c r="K18" s="15">
        <f>+K16/(K17/100)</f>
        <v>64.710211591536336</v>
      </c>
      <c r="L18" s="15">
        <f>+L16/(L17/100)</f>
        <v>78.700073104273272</v>
      </c>
      <c r="M18" s="15">
        <f>+M16/(M17/100)</f>
        <v>67.124114009953246</v>
      </c>
    </row>
    <row r="19" spans="1:13" x14ac:dyDescent="0.2">
      <c r="B19" t="s">
        <v>34</v>
      </c>
      <c r="E19" s="15">
        <f>+E15/(E17/100)</f>
        <v>23.382921015862578</v>
      </c>
      <c r="F19" s="15">
        <f>+F15/(F17/100)</f>
        <v>16.100412654745529</v>
      </c>
      <c r="G19" s="15">
        <f>+G15/(G17/100)</f>
        <v>26.178184845961699</v>
      </c>
      <c r="H19" s="15">
        <f>+H15/(H17/100)</f>
        <v>10.122366229816812</v>
      </c>
      <c r="I19" s="15"/>
      <c r="J19" s="15">
        <f>+J15/(J17/100)</f>
        <v>2.7451672698384675</v>
      </c>
      <c r="K19" s="15">
        <f>+K15/(K17/100)</f>
        <v>35.289788408463657</v>
      </c>
      <c r="L19" s="15">
        <f>+L15/(L17/100)</f>
        <v>21.299926895726724</v>
      </c>
      <c r="M19" s="15">
        <f>+M15/(M17/100)</f>
        <v>32.875885990046747</v>
      </c>
    </row>
    <row r="20" spans="1:13" x14ac:dyDescent="0.2">
      <c r="E20" s="6"/>
      <c r="F20" s="6"/>
      <c r="G20" s="6"/>
      <c r="H20" s="6"/>
    </row>
    <row r="21" spans="1:13" x14ac:dyDescent="0.2">
      <c r="E21" s="6"/>
      <c r="F21" s="6"/>
      <c r="G21" s="6"/>
      <c r="H21" s="6"/>
    </row>
    <row r="22" spans="1:13" x14ac:dyDescent="0.2">
      <c r="A22" t="s">
        <v>23</v>
      </c>
      <c r="B22" t="s">
        <v>33</v>
      </c>
      <c r="E22" s="6">
        <v>2205</v>
      </c>
      <c r="F22" s="6">
        <v>942</v>
      </c>
      <c r="G22" s="6">
        <v>2142</v>
      </c>
      <c r="H22" s="6">
        <v>453</v>
      </c>
      <c r="I22" s="6">
        <v>1573</v>
      </c>
      <c r="J22" s="6">
        <v>1750</v>
      </c>
      <c r="K22" s="6">
        <v>2355</v>
      </c>
      <c r="L22" s="6">
        <v>1094</v>
      </c>
      <c r="M22" s="6">
        <v>2074</v>
      </c>
    </row>
    <row r="23" spans="1:13" x14ac:dyDescent="0.2">
      <c r="B23" t="s">
        <v>32</v>
      </c>
      <c r="E23" s="6">
        <v>4703</v>
      </c>
      <c r="F23" s="6">
        <v>3138</v>
      </c>
      <c r="G23" s="6">
        <v>1340</v>
      </c>
      <c r="H23" s="6">
        <v>1902</v>
      </c>
      <c r="I23" s="6"/>
      <c r="J23" s="6">
        <v>1176</v>
      </c>
      <c r="K23" s="6">
        <v>1730</v>
      </c>
      <c r="L23" s="6">
        <v>1964</v>
      </c>
      <c r="M23" s="6">
        <v>1764</v>
      </c>
    </row>
    <row r="24" spans="1:13" x14ac:dyDescent="0.2">
      <c r="B24" t="s">
        <v>12</v>
      </c>
      <c r="E24" s="6">
        <f>+E22+E23</f>
        <v>6908</v>
      </c>
      <c r="F24" s="6">
        <f>+F22+F23</f>
        <v>4080</v>
      </c>
      <c r="G24" s="6">
        <f>+G22+G23</f>
        <v>3482</v>
      </c>
      <c r="H24" s="6">
        <f>+H22+H23</f>
        <v>2355</v>
      </c>
      <c r="I24" s="6"/>
      <c r="J24" s="6">
        <f>+J22+J23</f>
        <v>2926</v>
      </c>
      <c r="K24" s="6">
        <f>+K22+K23</f>
        <v>4085</v>
      </c>
      <c r="L24" s="6">
        <f>+L22+L23</f>
        <v>3058</v>
      </c>
      <c r="M24" s="6">
        <f>+M22+M23</f>
        <v>3838</v>
      </c>
    </row>
    <row r="25" spans="1:13" x14ac:dyDescent="0.2">
      <c r="B25" t="s">
        <v>37</v>
      </c>
      <c r="E25" s="15">
        <f>+E23/(E24/100)</f>
        <v>68.080486392588298</v>
      </c>
      <c r="F25" s="15">
        <f>+F23/(F24/100)</f>
        <v>76.911764705882362</v>
      </c>
      <c r="G25" s="15">
        <f>+G23/(G24/100)</f>
        <v>38.483630097645033</v>
      </c>
      <c r="H25" s="15">
        <f>+H23/(H24/100)</f>
        <v>80.764331210191074</v>
      </c>
      <c r="I25" s="15"/>
      <c r="J25" s="15">
        <f>+J23/(J24/100)</f>
        <v>40.191387559808611</v>
      </c>
      <c r="K25" s="15">
        <f>+K23/(K24/100)</f>
        <v>42.350061199510399</v>
      </c>
      <c r="L25" s="15">
        <f>+L23/(L24/100)</f>
        <v>64.224983649444084</v>
      </c>
      <c r="M25" s="15">
        <f>+M23/(M24/100)</f>
        <v>45.961438249088062</v>
      </c>
    </row>
    <row r="26" spans="1:13" x14ac:dyDescent="0.2">
      <c r="B26" t="s">
        <v>34</v>
      </c>
      <c r="E26" s="15">
        <f>+E22/(E24/100)</f>
        <v>31.919513607411698</v>
      </c>
      <c r="F26" s="15">
        <f>+F22/(F24/100)</f>
        <v>23.088235294117649</v>
      </c>
      <c r="G26" s="15">
        <f>+G22/(G24/100)</f>
        <v>61.516369902354967</v>
      </c>
      <c r="H26" s="15">
        <f>+H22/(H24/100)</f>
        <v>19.235668789808916</v>
      </c>
      <c r="I26" s="15"/>
      <c r="J26" s="15">
        <f>+J22/(J24/100)</f>
        <v>59.808612440191382</v>
      </c>
      <c r="K26" s="15">
        <f>+K22/(K24/100)</f>
        <v>57.649938800489593</v>
      </c>
      <c r="L26" s="15">
        <f>+L22/(L24/100)</f>
        <v>35.775016350555923</v>
      </c>
      <c r="M26" s="15">
        <f>+M22/(M24/100)</f>
        <v>54.038561750911931</v>
      </c>
    </row>
    <row r="27" spans="1:13" x14ac:dyDescent="0.2"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"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">
      <c r="A29" t="s">
        <v>24</v>
      </c>
      <c r="B29" t="s">
        <v>33</v>
      </c>
      <c r="E29" s="6">
        <v>2369</v>
      </c>
      <c r="F29" s="6">
        <v>2397</v>
      </c>
      <c r="G29" s="6">
        <v>2803</v>
      </c>
      <c r="H29" s="6">
        <v>2203</v>
      </c>
      <c r="I29" s="6">
        <v>2551</v>
      </c>
      <c r="J29" s="6">
        <v>3626</v>
      </c>
      <c r="K29" s="6">
        <v>3712</v>
      </c>
      <c r="L29" s="6">
        <v>1671</v>
      </c>
      <c r="M29" s="6">
        <v>2341</v>
      </c>
    </row>
    <row r="30" spans="1:13" x14ac:dyDescent="0.2">
      <c r="B30" t="s">
        <v>38</v>
      </c>
      <c r="E30" s="6">
        <v>4370</v>
      </c>
      <c r="F30" s="6">
        <v>4678</v>
      </c>
      <c r="G30" s="6">
        <v>3241</v>
      </c>
      <c r="H30" s="6">
        <v>4162</v>
      </c>
      <c r="I30" s="6"/>
      <c r="J30" s="6">
        <v>4018</v>
      </c>
      <c r="K30" s="6">
        <v>2339</v>
      </c>
      <c r="L30" s="6">
        <v>3713</v>
      </c>
      <c r="M30" s="6">
        <v>3090</v>
      </c>
    </row>
    <row r="31" spans="1:13" x14ac:dyDescent="0.2">
      <c r="B31" t="s">
        <v>12</v>
      </c>
      <c r="E31" s="6">
        <f>+E29+E30</f>
        <v>6739</v>
      </c>
      <c r="F31" s="6">
        <f>+F29+F30</f>
        <v>7075</v>
      </c>
      <c r="G31" s="6">
        <f>+G29+G30</f>
        <v>6044</v>
      </c>
      <c r="H31" s="6">
        <f>+H29+H30</f>
        <v>6365</v>
      </c>
      <c r="I31" s="6"/>
      <c r="J31" s="6">
        <f>+J29+J30</f>
        <v>7644</v>
      </c>
      <c r="K31" s="6">
        <f>+K29+K30</f>
        <v>6051</v>
      </c>
      <c r="L31" s="6">
        <f>+L29+L30</f>
        <v>5384</v>
      </c>
      <c r="M31" s="6">
        <f>+M29+M30</f>
        <v>5431</v>
      </c>
    </row>
    <row r="32" spans="1:13" x14ac:dyDescent="0.2">
      <c r="B32" t="s">
        <v>37</v>
      </c>
      <c r="E32" s="15">
        <f>+E30/(E31/100)</f>
        <v>64.846416382252556</v>
      </c>
      <c r="F32" s="15">
        <f>+F30/(F31/100)</f>
        <v>66.120141342756185</v>
      </c>
      <c r="G32" s="15">
        <f>+G30/(G31/100)</f>
        <v>53.623428193249502</v>
      </c>
      <c r="H32" s="15">
        <f>+H30/(H31/100)</f>
        <v>65.38884524744698</v>
      </c>
      <c r="I32" s="15"/>
      <c r="J32" s="15">
        <f>+J30/(J31/100)</f>
        <v>52.564102564102569</v>
      </c>
      <c r="K32" s="15">
        <f>+K30/(K31/100)</f>
        <v>38.654767806974057</v>
      </c>
      <c r="L32" s="15">
        <f>+L30/(L31/100)</f>
        <v>68.963595839524515</v>
      </c>
      <c r="M32" s="15">
        <f>+M30/(M31/100)</f>
        <v>56.895599337138648</v>
      </c>
    </row>
    <row r="33" spans="1:13" x14ac:dyDescent="0.2">
      <c r="B33" t="s">
        <v>34</v>
      </c>
      <c r="E33" s="15">
        <f>+E29/(E31/100)</f>
        <v>35.153583617747437</v>
      </c>
      <c r="F33" s="15">
        <f>+F29/(F31/100)</f>
        <v>33.879858657243815</v>
      </c>
      <c r="G33" s="15">
        <f>+G29/(G31/100)</f>
        <v>46.376571806750498</v>
      </c>
      <c r="H33" s="15">
        <f>+H29/(H31/100)</f>
        <v>34.611154752553027</v>
      </c>
      <c r="I33" s="15"/>
      <c r="J33" s="15">
        <f>+J29/(J31/100)</f>
        <v>47.435897435897438</v>
      </c>
      <c r="K33" s="15">
        <f>+K29/(K31/100)</f>
        <v>61.34523219302595</v>
      </c>
      <c r="L33" s="15">
        <f>+L29/(L31/100)</f>
        <v>31.036404160475481</v>
      </c>
      <c r="M33" s="15">
        <f>+M29/(M31/100)</f>
        <v>43.104400662861352</v>
      </c>
    </row>
    <row r="34" spans="1:13" x14ac:dyDescent="0.2"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">
      <c r="F35" s="6"/>
      <c r="G35" s="6"/>
      <c r="H35" s="6"/>
      <c r="I35" s="6"/>
      <c r="J35" s="6"/>
      <c r="K35" s="6"/>
      <c r="L35" s="6"/>
      <c r="M35" s="6"/>
    </row>
    <row r="36" spans="1:13" x14ac:dyDescent="0.2">
      <c r="A36" t="s">
        <v>25</v>
      </c>
      <c r="B36" t="s">
        <v>33</v>
      </c>
      <c r="C36" s="38">
        <v>4980</v>
      </c>
      <c r="D36" s="38">
        <v>5101</v>
      </c>
      <c r="E36" s="6">
        <v>5111</v>
      </c>
      <c r="F36" s="6">
        <v>5065</v>
      </c>
      <c r="G36" s="6">
        <v>5162</v>
      </c>
      <c r="H36" s="6">
        <v>5279</v>
      </c>
      <c r="I36" s="6">
        <v>5171</v>
      </c>
      <c r="J36" s="6">
        <v>4937</v>
      </c>
      <c r="K36" s="6">
        <v>4449</v>
      </c>
      <c r="L36" s="6">
        <v>4000</v>
      </c>
      <c r="M36" s="6">
        <v>4339</v>
      </c>
    </row>
    <row r="37" spans="1:13" x14ac:dyDescent="0.2">
      <c r="B37" t="s">
        <v>32</v>
      </c>
      <c r="C37" s="39">
        <v>11601.492</v>
      </c>
      <c r="D37" s="39">
        <v>10542.588</v>
      </c>
      <c r="E37" s="6">
        <v>11997</v>
      </c>
      <c r="F37" s="6">
        <v>13417</v>
      </c>
      <c r="G37" s="6">
        <v>13373</v>
      </c>
      <c r="H37" s="6">
        <v>13025</v>
      </c>
      <c r="I37" s="6"/>
      <c r="J37" s="6">
        <v>11798</v>
      </c>
      <c r="K37" s="6">
        <v>12052</v>
      </c>
      <c r="L37" s="6">
        <v>13213</v>
      </c>
      <c r="M37" s="6">
        <v>11632</v>
      </c>
    </row>
    <row r="38" spans="1:13" x14ac:dyDescent="0.2">
      <c r="B38" t="s">
        <v>12</v>
      </c>
      <c r="E38" s="6">
        <f>+E36+E37</f>
        <v>17108</v>
      </c>
      <c r="F38" s="6">
        <f>+F36+F37</f>
        <v>18482</v>
      </c>
      <c r="G38" s="6">
        <f>+G36+G37</f>
        <v>18535</v>
      </c>
      <c r="H38" s="6">
        <f>+H36+H37</f>
        <v>18304</v>
      </c>
      <c r="I38" s="6"/>
      <c r="J38" s="6">
        <f>+J36+J37</f>
        <v>16735</v>
      </c>
      <c r="K38" s="6">
        <f>+K36+K37</f>
        <v>16501</v>
      </c>
      <c r="L38" s="6">
        <f>+L36+L37</f>
        <v>17213</v>
      </c>
      <c r="M38" s="6">
        <f>+M36+M37</f>
        <v>15971</v>
      </c>
    </row>
    <row r="39" spans="1:13" x14ac:dyDescent="0.2">
      <c r="B39" t="s">
        <v>37</v>
      </c>
      <c r="E39" s="15">
        <f>+E37/(E38/100)</f>
        <v>70.125087678279158</v>
      </c>
      <c r="F39" s="15">
        <f>+F37/(F38/100)</f>
        <v>72.594957255708266</v>
      </c>
      <c r="G39" s="15">
        <f>+G37/(G38/100)</f>
        <v>72.149986512004318</v>
      </c>
      <c r="H39" s="15">
        <f>+H37/(H38/100)</f>
        <v>71.15930944055944</v>
      </c>
      <c r="I39" s="15"/>
      <c r="J39" s="15">
        <f>+J37/(J38/100)</f>
        <v>70.498954287421569</v>
      </c>
      <c r="K39" s="15">
        <f>+K37/(K38/100)</f>
        <v>73.037997697109276</v>
      </c>
      <c r="L39" s="15">
        <f>+L37/(L38/100)</f>
        <v>76.76174984023703</v>
      </c>
      <c r="M39" s="15">
        <f>+M37/(M38/100)</f>
        <v>72.832008014526323</v>
      </c>
    </row>
    <row r="40" spans="1:13" x14ac:dyDescent="0.2">
      <c r="B40" t="s">
        <v>34</v>
      </c>
      <c r="E40" s="15">
        <f>+E36/(E38/100)</f>
        <v>29.874912321720831</v>
      </c>
      <c r="F40" s="15">
        <f>+F36/(F38/100)</f>
        <v>27.405042744291745</v>
      </c>
      <c r="G40" s="15">
        <f>+G36/(G38/100)</f>
        <v>27.850013487995685</v>
      </c>
      <c r="H40" s="15">
        <f>+H36/(H38/100)</f>
        <v>28.84069055944056</v>
      </c>
      <c r="I40" s="15"/>
      <c r="J40" s="15">
        <f>+J36/(J38/100)</f>
        <v>29.501045712578428</v>
      </c>
      <c r="K40" s="15">
        <f>+K36/(K38/100)</f>
        <v>26.962002302890735</v>
      </c>
      <c r="L40" s="15">
        <f>+L36/(L38/100)</f>
        <v>23.23825015976297</v>
      </c>
      <c r="M40" s="15">
        <f>+M36/(M38/100)</f>
        <v>27.16799198547367</v>
      </c>
    </row>
    <row r="41" spans="1:13" x14ac:dyDescent="0.2"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"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">
      <c r="A43" t="s">
        <v>26</v>
      </c>
      <c r="B43" t="s">
        <v>33</v>
      </c>
      <c r="E43" s="6">
        <v>652</v>
      </c>
      <c r="F43" s="6">
        <v>635</v>
      </c>
      <c r="G43" s="6">
        <v>642</v>
      </c>
      <c r="H43" s="6">
        <v>609</v>
      </c>
      <c r="I43" s="6">
        <v>586</v>
      </c>
      <c r="J43" s="6">
        <v>611</v>
      </c>
      <c r="K43" s="6">
        <v>605</v>
      </c>
      <c r="L43" s="6">
        <v>422</v>
      </c>
      <c r="M43" s="6">
        <v>475</v>
      </c>
    </row>
    <row r="44" spans="1:13" x14ac:dyDescent="0.2">
      <c r="A44" t="s">
        <v>27</v>
      </c>
      <c r="B44" t="s">
        <v>33</v>
      </c>
      <c r="E44" s="6">
        <v>286</v>
      </c>
      <c r="F44" s="6">
        <v>188</v>
      </c>
      <c r="G44" s="6">
        <v>236</v>
      </c>
      <c r="H44" s="6">
        <v>229</v>
      </c>
      <c r="I44" s="6">
        <v>199</v>
      </c>
      <c r="J44" s="6">
        <v>177</v>
      </c>
      <c r="K44" s="6">
        <v>222</v>
      </c>
      <c r="L44" s="6">
        <v>206</v>
      </c>
      <c r="M44" s="6">
        <v>231</v>
      </c>
    </row>
    <row r="45" spans="1:13" x14ac:dyDescent="0.2">
      <c r="A45" t="s">
        <v>39</v>
      </c>
      <c r="B45" t="s">
        <v>33</v>
      </c>
      <c r="E45" s="6">
        <f>+E43+E44</f>
        <v>938</v>
      </c>
      <c r="F45" s="6">
        <f t="shared" ref="F45:M45" si="2">+F43+F44</f>
        <v>823</v>
      </c>
      <c r="G45" s="6">
        <f t="shared" si="2"/>
        <v>878</v>
      </c>
      <c r="H45" s="6">
        <f t="shared" si="2"/>
        <v>838</v>
      </c>
      <c r="I45" s="6">
        <f t="shared" si="2"/>
        <v>785</v>
      </c>
      <c r="J45" s="6">
        <f t="shared" si="2"/>
        <v>788</v>
      </c>
      <c r="K45" s="6">
        <f t="shared" si="2"/>
        <v>827</v>
      </c>
      <c r="L45" s="6">
        <f t="shared" si="2"/>
        <v>628</v>
      </c>
      <c r="M45" s="6">
        <f t="shared" si="2"/>
        <v>706</v>
      </c>
    </row>
    <row r="46" spans="1:13" x14ac:dyDescent="0.2">
      <c r="B46" t="s">
        <v>32</v>
      </c>
      <c r="E46" s="6">
        <v>693</v>
      </c>
      <c r="F46" s="6">
        <v>706</v>
      </c>
      <c r="G46" s="6">
        <v>1200</v>
      </c>
      <c r="H46" s="6">
        <v>1161</v>
      </c>
      <c r="I46" s="6"/>
      <c r="J46" s="6">
        <v>1522</v>
      </c>
      <c r="K46" s="6">
        <v>1818</v>
      </c>
      <c r="L46" s="6">
        <v>2463</v>
      </c>
      <c r="M46" s="6">
        <v>2228</v>
      </c>
    </row>
    <row r="47" spans="1:13" x14ac:dyDescent="0.2">
      <c r="B47" t="s">
        <v>12</v>
      </c>
      <c r="E47" s="6">
        <f>+E45+E46</f>
        <v>1631</v>
      </c>
      <c r="F47" s="6">
        <f>+F45+F46</f>
        <v>1529</v>
      </c>
      <c r="G47" s="6">
        <f>+G45+G46</f>
        <v>2078</v>
      </c>
      <c r="H47" s="6">
        <f>+H45+H46</f>
        <v>1999</v>
      </c>
      <c r="I47" s="6"/>
      <c r="J47" s="6">
        <f>+J45+J46</f>
        <v>2310</v>
      </c>
      <c r="K47" s="6">
        <f>+K45+K46</f>
        <v>2645</v>
      </c>
      <c r="L47" s="6">
        <f>+L45+L46</f>
        <v>3091</v>
      </c>
      <c r="M47" s="6">
        <f>+M45+M46</f>
        <v>2934</v>
      </c>
    </row>
    <row r="48" spans="1:13" x14ac:dyDescent="0.2">
      <c r="B48" t="s">
        <v>37</v>
      </c>
      <c r="E48" s="15">
        <f>+E46/(E47/100)</f>
        <v>42.489270386266099</v>
      </c>
      <c r="F48" s="15">
        <f>+F46/(F47/100)</f>
        <v>46.173969914977114</v>
      </c>
      <c r="G48" s="15">
        <f>+G46/(G47/100)</f>
        <v>57.74783445620789</v>
      </c>
      <c r="H48" s="15">
        <f>+H46/(H47/100)</f>
        <v>58.079039519759881</v>
      </c>
      <c r="I48" s="15"/>
      <c r="J48" s="15">
        <f>+J46/(J47/100)</f>
        <v>65.887445887445878</v>
      </c>
      <c r="K48" s="15">
        <f>+K46/(K47/100)</f>
        <v>68.73345935727788</v>
      </c>
      <c r="L48" s="15">
        <f>+L46/(L47/100)</f>
        <v>79.682950501455835</v>
      </c>
      <c r="M48" s="15">
        <f>+M46/(M47/100)</f>
        <v>75.937286980231761</v>
      </c>
    </row>
    <row r="49" spans="1:13" x14ac:dyDescent="0.2">
      <c r="B49" t="s">
        <v>34</v>
      </c>
      <c r="E49" s="15">
        <f>+E45/(E47/100)</f>
        <v>57.510729613733908</v>
      </c>
      <c r="F49" s="15">
        <f>+F45/(F47/100)</f>
        <v>53.826030085022893</v>
      </c>
      <c r="G49" s="15">
        <f>+G45/(G47/100)</f>
        <v>42.252165543792103</v>
      </c>
      <c r="H49" s="15">
        <f>+H45/(H47/100)</f>
        <v>41.920960480240126</v>
      </c>
      <c r="I49" s="15"/>
      <c r="J49" s="15">
        <f>+J45/(J47/100)</f>
        <v>34.112554112554108</v>
      </c>
      <c r="K49" s="15">
        <f>+K45/(K47/100)</f>
        <v>31.266540642722116</v>
      </c>
      <c r="L49" s="15">
        <f>+L45/(L47/100)</f>
        <v>20.317049498544161</v>
      </c>
      <c r="M49" s="15">
        <f>+M45/(M47/100)</f>
        <v>24.062713019768236</v>
      </c>
    </row>
    <row r="50" spans="1:13" x14ac:dyDescent="0.2"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2">
      <c r="E51" s="6"/>
      <c r="F51" s="6"/>
      <c r="G51" s="6"/>
      <c r="H51" s="6"/>
      <c r="I51" s="6"/>
      <c r="J51" s="6"/>
      <c r="K51" s="6"/>
      <c r="L51" s="6"/>
      <c r="M51" s="6"/>
    </row>
    <row r="52" spans="1:13" x14ac:dyDescent="0.2">
      <c r="A52" t="s">
        <v>28</v>
      </c>
      <c r="B52" t="s">
        <v>33</v>
      </c>
      <c r="E52" s="6">
        <v>233</v>
      </c>
      <c r="F52" s="6">
        <v>185</v>
      </c>
      <c r="G52" s="6">
        <v>162</v>
      </c>
      <c r="H52" s="6">
        <v>156</v>
      </c>
      <c r="I52" s="6">
        <v>186</v>
      </c>
      <c r="J52" s="6">
        <v>151</v>
      </c>
      <c r="K52" s="6">
        <v>208</v>
      </c>
      <c r="L52" s="6">
        <v>198</v>
      </c>
      <c r="M52" s="6">
        <v>191</v>
      </c>
    </row>
    <row r="53" spans="1:13" x14ac:dyDescent="0.2">
      <c r="A53" t="s">
        <v>29</v>
      </c>
      <c r="B53" t="s">
        <v>33</v>
      </c>
      <c r="E53" s="6">
        <v>29</v>
      </c>
      <c r="F53" s="6">
        <v>23</v>
      </c>
      <c r="G53" s="6">
        <v>27</v>
      </c>
      <c r="H53">
        <v>15</v>
      </c>
      <c r="I53">
        <v>21</v>
      </c>
      <c r="J53">
        <v>28</v>
      </c>
      <c r="K53" s="6">
        <v>26</v>
      </c>
      <c r="L53" s="6">
        <v>16</v>
      </c>
      <c r="M53" s="6">
        <v>34</v>
      </c>
    </row>
    <row r="54" spans="1:13" x14ac:dyDescent="0.2">
      <c r="A54" t="s">
        <v>40</v>
      </c>
      <c r="B54" t="s">
        <v>33</v>
      </c>
      <c r="E54" s="6">
        <f>+E52+E53</f>
        <v>262</v>
      </c>
      <c r="F54" s="6">
        <f t="shared" ref="F54:M54" si="3">+F52+F53</f>
        <v>208</v>
      </c>
      <c r="G54" s="6">
        <f t="shared" si="3"/>
        <v>189</v>
      </c>
      <c r="H54" s="6">
        <f t="shared" si="3"/>
        <v>171</v>
      </c>
      <c r="I54" s="6">
        <f t="shared" si="3"/>
        <v>207</v>
      </c>
      <c r="J54" s="6">
        <f t="shared" si="3"/>
        <v>179</v>
      </c>
      <c r="K54" s="6">
        <f t="shared" si="3"/>
        <v>234</v>
      </c>
      <c r="L54" s="6">
        <f t="shared" si="3"/>
        <v>214</v>
      </c>
      <c r="M54" s="6">
        <f t="shared" si="3"/>
        <v>225</v>
      </c>
    </row>
    <row r="55" spans="1:13" x14ac:dyDescent="0.2">
      <c r="B55" t="s">
        <v>32</v>
      </c>
      <c r="E55">
        <v>135</v>
      </c>
      <c r="F55">
        <v>225</v>
      </c>
      <c r="G55">
        <v>192</v>
      </c>
      <c r="H55">
        <v>135</v>
      </c>
      <c r="J55">
        <v>1676</v>
      </c>
      <c r="K55">
        <v>255</v>
      </c>
      <c r="L55">
        <v>245</v>
      </c>
      <c r="M55">
        <v>192</v>
      </c>
    </row>
    <row r="56" spans="1:13" x14ac:dyDescent="0.2">
      <c r="B56" t="s">
        <v>12</v>
      </c>
      <c r="E56" s="6">
        <f>+E54+E55</f>
        <v>397</v>
      </c>
      <c r="F56" s="6">
        <f>+F54+F55</f>
        <v>433</v>
      </c>
      <c r="G56" s="6">
        <f>+G54+G55</f>
        <v>381</v>
      </c>
      <c r="H56" s="6">
        <f>+H54+H55</f>
        <v>306</v>
      </c>
      <c r="I56" s="6"/>
      <c r="J56" s="6">
        <f>+J54+J55</f>
        <v>1855</v>
      </c>
      <c r="K56" s="6">
        <f>+K54+K55</f>
        <v>489</v>
      </c>
      <c r="L56" s="6">
        <f>+L54+L55</f>
        <v>459</v>
      </c>
      <c r="M56" s="6">
        <f>+M54+M55</f>
        <v>417</v>
      </c>
    </row>
    <row r="57" spans="1:13" x14ac:dyDescent="0.2">
      <c r="B57" t="s">
        <v>37</v>
      </c>
      <c r="E57" s="15">
        <f>+E55/(E56/100)</f>
        <v>34.005037783375315</v>
      </c>
      <c r="F57" s="15">
        <f>+F55/(F56/100)</f>
        <v>51.963048498845268</v>
      </c>
      <c r="G57" s="15">
        <f>+G55/(G56/100)</f>
        <v>50.393700787401571</v>
      </c>
      <c r="H57" s="15">
        <f>+H55/(H56/100)</f>
        <v>44.117647058823529</v>
      </c>
      <c r="I57" s="15"/>
      <c r="J57" s="15">
        <f>+J55/(J56/100)</f>
        <v>90.350404312668459</v>
      </c>
      <c r="K57" s="15">
        <f>+K55/(K56/100)</f>
        <v>52.147239263803684</v>
      </c>
      <c r="L57" s="15">
        <f>+L55/(L56/100)</f>
        <v>53.376906318082789</v>
      </c>
      <c r="M57" s="15">
        <f>+M55/(M56/100)</f>
        <v>46.043165467625897</v>
      </c>
    </row>
    <row r="58" spans="1:13" x14ac:dyDescent="0.2">
      <c r="B58" t="s">
        <v>34</v>
      </c>
      <c r="E58" s="15">
        <f>+E54/(E56/100)</f>
        <v>65.994962216624685</v>
      </c>
      <c r="F58" s="15">
        <f>+F54/(F56/100)</f>
        <v>48.036951501154732</v>
      </c>
      <c r="G58" s="15">
        <f>+G54/(G56/100)</f>
        <v>49.606299212598422</v>
      </c>
      <c r="H58" s="15">
        <f>+H54/(H56/100)</f>
        <v>55.882352941176471</v>
      </c>
      <c r="I58" s="15"/>
      <c r="J58" s="15">
        <f>+J54/(J56/100)</f>
        <v>9.6495956873315354</v>
      </c>
      <c r="K58" s="15">
        <f>+K54/(K56/100)</f>
        <v>47.852760736196323</v>
      </c>
      <c r="L58" s="15">
        <f>+L54/(L56/100)</f>
        <v>46.623093681917211</v>
      </c>
      <c r="M58" s="15">
        <f>+M54/(M56/100)</f>
        <v>53.956834532374103</v>
      </c>
    </row>
    <row r="59" spans="1:13" x14ac:dyDescent="0.2">
      <c r="F59" s="6"/>
      <c r="G59" s="6"/>
      <c r="K59" s="6"/>
      <c r="L59" s="6"/>
      <c r="M59" s="6"/>
    </row>
    <row r="60" spans="1:13" x14ac:dyDescent="0.2">
      <c r="F60" s="6"/>
      <c r="G60" s="6"/>
      <c r="K60" s="6"/>
      <c r="L60" s="6"/>
      <c r="M60" s="6"/>
    </row>
    <row r="61" spans="1:13" x14ac:dyDescent="0.2">
      <c r="A61" t="s">
        <v>30</v>
      </c>
      <c r="B61" t="s">
        <v>31</v>
      </c>
      <c r="E61" s="6">
        <f t="shared" ref="E61:M61" si="4">SUM(E3:E54)</f>
        <v>364858</v>
      </c>
      <c r="F61" s="6">
        <f t="shared" si="4"/>
        <v>332937</v>
      </c>
      <c r="G61" s="6">
        <f t="shared" si="4"/>
        <v>359112</v>
      </c>
      <c r="H61" s="6">
        <f t="shared" si="4"/>
        <v>329878</v>
      </c>
      <c r="I61" s="6">
        <f t="shared" si="4"/>
        <v>125560</v>
      </c>
      <c r="J61" s="6">
        <f t="shared" si="4"/>
        <v>305638</v>
      </c>
      <c r="K61" s="6">
        <f t="shared" si="4"/>
        <v>378757</v>
      </c>
      <c r="L61" s="6">
        <f t="shared" si="4"/>
        <v>337294</v>
      </c>
      <c r="M61" s="6">
        <f t="shared" si="4"/>
        <v>363766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7"/>
  <sheetViews>
    <sheetView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O49" sqref="O49"/>
    </sheetView>
  </sheetViews>
  <sheetFormatPr baseColWidth="10" defaultRowHeight="12.75" x14ac:dyDescent="0.2"/>
  <cols>
    <col min="1" max="1" width="35.7109375" customWidth="1"/>
    <col min="2" max="11" width="9.85546875" customWidth="1"/>
  </cols>
  <sheetData>
    <row r="1" spans="1:15" ht="60.75" x14ac:dyDescent="0.2">
      <c r="A1" s="92" t="s">
        <v>193</v>
      </c>
      <c r="B1" s="2"/>
      <c r="C1" s="2"/>
      <c r="D1" s="2"/>
      <c r="E1" s="2"/>
      <c r="F1" s="2"/>
      <c r="M1" s="2" t="s">
        <v>190</v>
      </c>
    </row>
    <row r="2" spans="1:15" x14ac:dyDescent="0.2">
      <c r="A2" s="2" t="s">
        <v>190</v>
      </c>
      <c r="B2" t="s">
        <v>100</v>
      </c>
    </row>
    <row r="3" spans="1:15" x14ac:dyDescent="0.2">
      <c r="A3" s="34" t="s">
        <v>57</v>
      </c>
      <c r="B3" s="35">
        <v>1990</v>
      </c>
      <c r="C3" s="35">
        <v>1991</v>
      </c>
      <c r="D3" s="35">
        <v>1992</v>
      </c>
      <c r="E3" s="35">
        <v>1993</v>
      </c>
      <c r="F3" s="35">
        <v>1997</v>
      </c>
      <c r="G3" s="35">
        <v>1998</v>
      </c>
      <c r="H3" s="35">
        <v>1999</v>
      </c>
      <c r="I3" s="35">
        <v>2000</v>
      </c>
      <c r="J3" s="35">
        <v>2001</v>
      </c>
      <c r="K3" s="35">
        <v>2002</v>
      </c>
      <c r="L3" s="35">
        <v>2003</v>
      </c>
      <c r="M3" s="35">
        <v>2004</v>
      </c>
      <c r="N3" s="35">
        <v>2005</v>
      </c>
      <c r="O3" s="35">
        <v>2006</v>
      </c>
    </row>
    <row r="4" spans="1:1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O4" s="85"/>
    </row>
    <row r="5" spans="1:15" ht="27" customHeight="1" x14ac:dyDescent="0.35">
      <c r="A5" s="86" t="s">
        <v>169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x14ac:dyDescent="0.2">
      <c r="A6" t="s">
        <v>56</v>
      </c>
    </row>
    <row r="7" spans="1:15" ht="15.95" customHeight="1" x14ac:dyDescent="0.2">
      <c r="A7" s="57" t="s">
        <v>55</v>
      </c>
      <c r="B7" s="6">
        <v>69362</v>
      </c>
      <c r="C7" s="6">
        <v>75278</v>
      </c>
      <c r="D7" s="6">
        <v>72340</v>
      </c>
      <c r="E7" s="6">
        <v>71856</v>
      </c>
      <c r="F7" s="6">
        <v>61121</v>
      </c>
      <c r="G7" s="6">
        <v>59745</v>
      </c>
      <c r="H7" s="6">
        <v>61838</v>
      </c>
      <c r="I7" s="6">
        <v>69872</v>
      </c>
      <c r="J7" s="6">
        <v>68163</v>
      </c>
      <c r="K7" s="6">
        <v>76771.793000000005</v>
      </c>
      <c r="L7" s="52">
        <v>76454.649999999994</v>
      </c>
      <c r="M7" s="52">
        <v>70290.369000000006</v>
      </c>
      <c r="N7" s="6">
        <v>81640.837</v>
      </c>
      <c r="O7" s="6">
        <v>82676.763999999996</v>
      </c>
    </row>
    <row r="8" spans="1:15" ht="15.95" customHeight="1" x14ac:dyDescent="0.2">
      <c r="A8" s="57" t="s">
        <v>54</v>
      </c>
      <c r="B8" s="6">
        <v>19278</v>
      </c>
      <c r="C8" s="6">
        <v>22722</v>
      </c>
      <c r="D8" s="6">
        <v>23089</v>
      </c>
      <c r="E8" s="6">
        <v>20648</v>
      </c>
      <c r="F8" s="6">
        <v>20615</v>
      </c>
      <c r="G8" s="6">
        <v>28607</v>
      </c>
      <c r="H8" s="6">
        <v>26262</v>
      </c>
      <c r="I8" s="6">
        <v>22753</v>
      </c>
      <c r="J8" s="6">
        <v>26902</v>
      </c>
      <c r="K8" s="6">
        <v>29587.119999999999</v>
      </c>
      <c r="L8" s="52">
        <v>25496.594000000001</v>
      </c>
      <c r="M8" s="52">
        <v>27562.109</v>
      </c>
      <c r="N8" s="6">
        <v>23289.655999999999</v>
      </c>
      <c r="O8" s="6">
        <v>30393.62</v>
      </c>
    </row>
    <row r="9" spans="1:15" ht="15.95" customHeight="1" x14ac:dyDescent="0.2">
      <c r="A9" s="57" t="s">
        <v>53</v>
      </c>
      <c r="B9" s="6">
        <v>32844</v>
      </c>
      <c r="C9" s="6">
        <v>38835</v>
      </c>
      <c r="D9" s="6">
        <v>33882</v>
      </c>
      <c r="E9" s="6">
        <v>34405</v>
      </c>
      <c r="F9" s="6">
        <v>32536</v>
      </c>
      <c r="G9" s="6">
        <v>31883</v>
      </c>
      <c r="H9" s="6">
        <v>35035</v>
      </c>
      <c r="I9" s="6">
        <v>33231</v>
      </c>
      <c r="J9" s="6">
        <v>38180</v>
      </c>
      <c r="K9" s="6">
        <v>41750.731</v>
      </c>
      <c r="L9" s="52">
        <v>38888.68</v>
      </c>
      <c r="M9" s="52">
        <v>37473.044000000002</v>
      </c>
      <c r="N9" s="6">
        <v>42467.349000000002</v>
      </c>
      <c r="O9" s="6">
        <v>45159.578999999998</v>
      </c>
    </row>
    <row r="10" spans="1:15" ht="15.95" customHeight="1" x14ac:dyDescent="0.2">
      <c r="A10" s="57" t="s">
        <v>52</v>
      </c>
      <c r="B10" s="6">
        <v>80728</v>
      </c>
      <c r="C10" s="6">
        <v>92505</v>
      </c>
      <c r="D10" s="6">
        <v>78533</v>
      </c>
      <c r="E10" s="6">
        <v>82384</v>
      </c>
      <c r="F10" s="6">
        <v>77868</v>
      </c>
      <c r="G10" s="6">
        <v>67458</v>
      </c>
      <c r="H10" s="6">
        <v>81818</v>
      </c>
      <c r="I10" s="6">
        <v>77943</v>
      </c>
      <c r="J10" s="6">
        <v>86575</v>
      </c>
      <c r="K10" s="6">
        <v>89439.883000000002</v>
      </c>
      <c r="L10" s="52">
        <v>93570.217999999993</v>
      </c>
      <c r="M10" s="52">
        <v>82498.345000000001</v>
      </c>
      <c r="N10" s="6">
        <v>94722.456999999995</v>
      </c>
      <c r="O10" s="6">
        <v>94377.866999999998</v>
      </c>
    </row>
    <row r="11" spans="1:15" ht="15.95" customHeight="1" x14ac:dyDescent="0.2">
      <c r="A11" s="57" t="s">
        <v>51</v>
      </c>
      <c r="B11" s="6">
        <v>2512</v>
      </c>
      <c r="C11" s="6">
        <v>3419</v>
      </c>
      <c r="D11" s="6">
        <v>4647</v>
      </c>
      <c r="E11" s="6">
        <v>4894</v>
      </c>
      <c r="F11" s="6">
        <v>7395</v>
      </c>
      <c r="G11" s="6">
        <v>7613</v>
      </c>
      <c r="H11" s="6">
        <v>8558</v>
      </c>
      <c r="I11" s="6">
        <v>7209</v>
      </c>
      <c r="J11" s="6">
        <v>11121</v>
      </c>
      <c r="K11" s="6">
        <v>8793.76</v>
      </c>
      <c r="L11" s="52">
        <v>7675.241</v>
      </c>
      <c r="M11" s="52">
        <v>9668.9549999999999</v>
      </c>
      <c r="N11" s="6">
        <v>8351.6759999999995</v>
      </c>
      <c r="O11" s="6">
        <v>8594.9490000000005</v>
      </c>
    </row>
    <row r="12" spans="1:15" ht="15.95" customHeight="1" x14ac:dyDescent="0.2">
      <c r="A12" s="57" t="s">
        <v>50</v>
      </c>
      <c r="B12" s="6">
        <v>28067</v>
      </c>
      <c r="C12" s="6">
        <v>30648</v>
      </c>
      <c r="D12" s="6">
        <v>25873</v>
      </c>
      <c r="E12" s="6">
        <v>25637</v>
      </c>
      <c r="F12" s="6">
        <v>20107</v>
      </c>
      <c r="G12" s="6">
        <v>21666</v>
      </c>
      <c r="H12" s="6">
        <v>20971</v>
      </c>
      <c r="I12" s="6">
        <v>22101</v>
      </c>
      <c r="J12" s="6">
        <v>21869</v>
      </c>
      <c r="K12" s="6">
        <v>22577.49</v>
      </c>
      <c r="L12" s="52">
        <v>23657.921999999999</v>
      </c>
      <c r="M12" s="52">
        <v>20370.251</v>
      </c>
      <c r="N12" s="6">
        <v>23152.661</v>
      </c>
      <c r="O12" s="6">
        <v>23650.249</v>
      </c>
    </row>
    <row r="13" spans="1:15" ht="15.95" customHeight="1" x14ac:dyDescent="0.2">
      <c r="A13" s="57" t="s">
        <v>49</v>
      </c>
      <c r="B13" s="6">
        <v>9951</v>
      </c>
      <c r="C13" s="6">
        <v>10392</v>
      </c>
      <c r="D13" s="6">
        <v>9515</v>
      </c>
      <c r="E13" s="6">
        <v>9286</v>
      </c>
      <c r="F13" s="6">
        <v>10654</v>
      </c>
      <c r="G13" s="6">
        <v>9845</v>
      </c>
      <c r="H13" s="6">
        <v>10399</v>
      </c>
      <c r="I13" s="6">
        <v>10535</v>
      </c>
      <c r="J13" s="6">
        <v>11347</v>
      </c>
      <c r="K13" s="6">
        <v>10893.191999999999</v>
      </c>
      <c r="L13" s="52">
        <v>10622.828</v>
      </c>
      <c r="M13" s="52">
        <v>11750.912</v>
      </c>
      <c r="N13" s="6">
        <v>12901.182000000001</v>
      </c>
      <c r="O13" s="6">
        <v>13926.002</v>
      </c>
    </row>
    <row r="14" spans="1:15" ht="15.95" customHeight="1" x14ac:dyDescent="0.2">
      <c r="A14" s="57" t="s">
        <v>48</v>
      </c>
      <c r="B14" s="6">
        <v>141930</v>
      </c>
      <c r="C14" s="6">
        <v>162467</v>
      </c>
      <c r="D14" s="6">
        <v>157000</v>
      </c>
      <c r="E14" s="6">
        <v>161547</v>
      </c>
      <c r="F14" s="6">
        <v>169093</v>
      </c>
      <c r="G14" s="6">
        <v>170047</v>
      </c>
      <c r="H14" s="6">
        <v>176115</v>
      </c>
      <c r="I14" s="6">
        <v>185324</v>
      </c>
      <c r="J14" s="6">
        <v>198542</v>
      </c>
      <c r="K14" s="6">
        <v>195121.47500000001</v>
      </c>
      <c r="L14" s="52">
        <v>205957.15</v>
      </c>
      <c r="M14" s="52">
        <v>199048.179</v>
      </c>
      <c r="N14" s="6">
        <v>207697.58799999999</v>
      </c>
      <c r="O14" s="6">
        <v>220187.31</v>
      </c>
    </row>
    <row r="15" spans="1:15" x14ac:dyDescent="0.2">
      <c r="B15" s="6"/>
      <c r="C15" s="6"/>
      <c r="D15" s="6"/>
      <c r="E15" s="6"/>
      <c r="F15" s="6"/>
      <c r="G15" s="6"/>
      <c r="H15" s="6"/>
      <c r="I15" s="6"/>
      <c r="J15" s="6"/>
    </row>
    <row r="16" spans="1:15" x14ac:dyDescent="0.2">
      <c r="A16" s="46" t="s">
        <v>47</v>
      </c>
      <c r="B16" s="38">
        <f t="shared" ref="B16:O16" si="0">SUM(B7:B15)</f>
        <v>384672</v>
      </c>
      <c r="C16" s="38">
        <f t="shared" si="0"/>
        <v>436266</v>
      </c>
      <c r="D16" s="38">
        <f t="shared" si="0"/>
        <v>404879</v>
      </c>
      <c r="E16" s="38">
        <f t="shared" si="0"/>
        <v>410657</v>
      </c>
      <c r="F16" s="38">
        <f>SUM(F7:F15)</f>
        <v>399389</v>
      </c>
      <c r="G16" s="38">
        <f t="shared" si="0"/>
        <v>396864</v>
      </c>
      <c r="H16" s="38">
        <f t="shared" si="0"/>
        <v>420996</v>
      </c>
      <c r="I16" s="38">
        <f t="shared" si="0"/>
        <v>428968</v>
      </c>
      <c r="J16" s="38">
        <f t="shared" si="0"/>
        <v>462699</v>
      </c>
      <c r="K16" s="38">
        <f t="shared" si="0"/>
        <v>474935.44400000002</v>
      </c>
      <c r="L16" s="70">
        <f t="shared" si="0"/>
        <v>482323.28299999994</v>
      </c>
      <c r="M16" s="70">
        <f t="shared" si="0"/>
        <v>458662.16399999999</v>
      </c>
      <c r="N16" s="70">
        <f t="shared" si="0"/>
        <v>494223.40599999996</v>
      </c>
      <c r="O16" s="70">
        <f t="shared" si="0"/>
        <v>518966.33999999997</v>
      </c>
    </row>
    <row r="17" spans="1:15" x14ac:dyDescent="0.2">
      <c r="I17" s="6"/>
    </row>
    <row r="18" spans="1:15" x14ac:dyDescent="0.2">
      <c r="A18" s="53" t="s">
        <v>176</v>
      </c>
      <c r="I18" s="6"/>
    </row>
    <row r="19" spans="1:15" ht="15.75" customHeight="1" x14ac:dyDescent="0.2">
      <c r="A19" s="55" t="s">
        <v>178</v>
      </c>
      <c r="B19" s="16" t="s">
        <v>46</v>
      </c>
      <c r="C19" s="16" t="s">
        <v>46</v>
      </c>
      <c r="D19" s="16" t="s">
        <v>46</v>
      </c>
      <c r="E19" s="16" t="s">
        <v>46</v>
      </c>
      <c r="F19" s="16">
        <v>0</v>
      </c>
      <c r="G19" s="16" t="s">
        <v>46</v>
      </c>
      <c r="H19" s="16" t="s">
        <v>46</v>
      </c>
      <c r="I19" s="16" t="s">
        <v>46</v>
      </c>
      <c r="J19" s="16">
        <v>0</v>
      </c>
      <c r="K19">
        <v>0</v>
      </c>
      <c r="L19">
        <v>0</v>
      </c>
      <c r="M19" s="87">
        <v>0</v>
      </c>
      <c r="N19">
        <v>0</v>
      </c>
      <c r="O19">
        <v>0.01</v>
      </c>
    </row>
    <row r="20" spans="1:15" ht="15.75" customHeight="1" x14ac:dyDescent="0.2">
      <c r="A20" s="55" t="s">
        <v>179</v>
      </c>
      <c r="B20" s="16" t="s">
        <v>46</v>
      </c>
      <c r="C20" s="16" t="s">
        <v>46</v>
      </c>
      <c r="D20" s="16" t="s">
        <v>46</v>
      </c>
      <c r="E20" s="16" t="s">
        <v>46</v>
      </c>
      <c r="F20" s="16">
        <v>5</v>
      </c>
      <c r="G20" s="16" t="s">
        <v>46</v>
      </c>
      <c r="H20" s="16" t="s">
        <v>46</v>
      </c>
      <c r="I20" s="16" t="s">
        <v>46</v>
      </c>
      <c r="J20" s="32">
        <v>0.317</v>
      </c>
      <c r="K20" s="32">
        <v>2.2519999999999998</v>
      </c>
      <c r="L20">
        <v>0.879</v>
      </c>
      <c r="M20" s="54">
        <v>2.0259999999999998</v>
      </c>
      <c r="N20">
        <v>1.3320000000000001</v>
      </c>
      <c r="O20">
        <v>5.7850000000000001</v>
      </c>
    </row>
    <row r="21" spans="1:15" ht="15.75" customHeight="1" x14ac:dyDescent="0.2">
      <c r="A21" s="55" t="s">
        <v>180</v>
      </c>
      <c r="B21" s="6">
        <v>20250</v>
      </c>
      <c r="C21" s="6">
        <v>19834</v>
      </c>
      <c r="D21" s="6">
        <v>18356</v>
      </c>
      <c r="E21" s="6">
        <v>20199</v>
      </c>
      <c r="F21" s="6">
        <v>19977</v>
      </c>
      <c r="G21" s="6">
        <v>18681</v>
      </c>
      <c r="H21" s="6">
        <v>19101</v>
      </c>
      <c r="I21" s="6">
        <v>18392</v>
      </c>
      <c r="J21" s="6">
        <v>18557</v>
      </c>
      <c r="K21" s="32">
        <v>3358.4169999999999</v>
      </c>
      <c r="L21" s="52">
        <v>3007.489</v>
      </c>
      <c r="M21" s="52">
        <v>3426.652</v>
      </c>
      <c r="N21" s="52">
        <v>3880.5920000000001</v>
      </c>
      <c r="O21" s="52">
        <v>5130.982</v>
      </c>
    </row>
    <row r="22" spans="1:15" ht="15.75" customHeight="1" x14ac:dyDescent="0.2">
      <c r="A22" s="71" t="s">
        <v>206</v>
      </c>
      <c r="B22" s="6">
        <v>1080</v>
      </c>
      <c r="C22" s="6">
        <v>897</v>
      </c>
      <c r="D22" s="6">
        <v>912</v>
      </c>
      <c r="E22" s="6">
        <v>868</v>
      </c>
      <c r="F22" s="6">
        <v>1459</v>
      </c>
      <c r="G22" s="6">
        <v>1471</v>
      </c>
      <c r="H22" s="6">
        <v>2017</v>
      </c>
      <c r="I22" s="6">
        <v>2965</v>
      </c>
      <c r="J22" s="6">
        <v>2679</v>
      </c>
      <c r="K22" s="32">
        <v>3329.0909999999999</v>
      </c>
      <c r="L22" s="52">
        <v>2657.5920000000001</v>
      </c>
      <c r="M22" s="52">
        <v>3017.51</v>
      </c>
      <c r="N22" s="52">
        <v>3428.0509999999999</v>
      </c>
      <c r="O22" s="52">
        <v>4035.7190000000001</v>
      </c>
    </row>
    <row r="23" spans="1:15" ht="15.75" customHeight="1" x14ac:dyDescent="0.2">
      <c r="A23" s="55" t="s">
        <v>181</v>
      </c>
      <c r="B23" s="6"/>
      <c r="C23" s="6"/>
      <c r="D23" s="6"/>
      <c r="E23" s="6"/>
      <c r="F23" s="6"/>
      <c r="G23" s="6"/>
      <c r="H23" s="6"/>
      <c r="I23" s="6"/>
      <c r="J23" s="6"/>
      <c r="K23" s="32">
        <v>14827</v>
      </c>
      <c r="L23" s="52">
        <v>14003.378000000001</v>
      </c>
      <c r="M23" s="52">
        <v>13872.781999999999</v>
      </c>
      <c r="N23" s="52">
        <v>13960.111999999999</v>
      </c>
      <c r="O23" s="52">
        <v>14292.495000000001</v>
      </c>
    </row>
    <row r="24" spans="1:15" ht="15.75" customHeight="1" x14ac:dyDescent="0.2">
      <c r="A24" s="55" t="s">
        <v>182</v>
      </c>
      <c r="B24" s="16" t="s">
        <v>46</v>
      </c>
      <c r="C24" s="16" t="s">
        <v>46</v>
      </c>
      <c r="D24" s="16" t="s">
        <v>46</v>
      </c>
      <c r="E24" s="16" t="s">
        <v>46</v>
      </c>
      <c r="F24" s="16">
        <v>0</v>
      </c>
      <c r="G24" s="16" t="s">
        <v>46</v>
      </c>
      <c r="H24" s="16" t="s">
        <v>46</v>
      </c>
      <c r="I24" s="16" t="s">
        <v>46</v>
      </c>
      <c r="J24" s="16">
        <v>0</v>
      </c>
      <c r="K24" s="32">
        <v>7.0000000000000007E-2</v>
      </c>
      <c r="L24" s="52">
        <v>0</v>
      </c>
      <c r="M24" s="87">
        <v>0</v>
      </c>
      <c r="N24" s="52">
        <v>0</v>
      </c>
      <c r="O24" s="52">
        <v>0</v>
      </c>
    </row>
    <row r="25" spans="1:15" x14ac:dyDescent="0.2">
      <c r="I25" s="6"/>
      <c r="K25" s="32"/>
    </row>
    <row r="26" spans="1:15" x14ac:dyDescent="0.2">
      <c r="A26" s="46" t="s">
        <v>45</v>
      </c>
      <c r="B26" s="38">
        <f t="shared" ref="B26:J26" si="1">B16-SUM(B18:B24)</f>
        <v>363342</v>
      </c>
      <c r="C26" s="38">
        <f t="shared" si="1"/>
        <v>415535</v>
      </c>
      <c r="D26" s="38">
        <f t="shared" si="1"/>
        <v>385611</v>
      </c>
      <c r="E26" s="38">
        <f t="shared" si="1"/>
        <v>389590</v>
      </c>
      <c r="F26" s="38">
        <f t="shared" si="1"/>
        <v>377948</v>
      </c>
      <c r="G26" s="38">
        <f t="shared" si="1"/>
        <v>376712</v>
      </c>
      <c r="H26" s="38">
        <f t="shared" si="1"/>
        <v>399878</v>
      </c>
      <c r="I26" s="38">
        <f t="shared" si="1"/>
        <v>407611</v>
      </c>
      <c r="J26" s="38">
        <f t="shared" si="1"/>
        <v>441462.68300000002</v>
      </c>
      <c r="K26" s="38">
        <f>K16-SUM(K18:K24)</f>
        <v>453418.614</v>
      </c>
      <c r="L26" s="70">
        <f>L16-SUM(L18:L24)</f>
        <v>462653.94499999995</v>
      </c>
      <c r="M26" s="70">
        <f>M16-SUM(M18:M24)</f>
        <v>438343.19400000002</v>
      </c>
      <c r="N26" s="70">
        <f>N16-SUM(N18:N24)</f>
        <v>472953.31899999996</v>
      </c>
      <c r="O26" s="70">
        <f>O16-SUM(O18:O24)</f>
        <v>495501.34899999999</v>
      </c>
    </row>
    <row r="27" spans="1:15" x14ac:dyDescent="0.2">
      <c r="I27" s="6"/>
      <c r="K27" s="32"/>
    </row>
    <row r="28" spans="1:15" x14ac:dyDescent="0.2">
      <c r="A28" s="53" t="s">
        <v>177</v>
      </c>
      <c r="I28" s="6"/>
      <c r="K28" s="32"/>
    </row>
    <row r="29" spans="1:15" x14ac:dyDescent="0.2">
      <c r="A29" s="50" t="s">
        <v>44</v>
      </c>
      <c r="I29" s="6"/>
      <c r="K29" s="32"/>
    </row>
    <row r="30" spans="1:15" x14ac:dyDescent="0.2">
      <c r="A30" s="55" t="s">
        <v>183</v>
      </c>
      <c r="B30" s="6">
        <v>11800</v>
      </c>
      <c r="C30" s="6">
        <v>12480</v>
      </c>
      <c r="D30" s="6">
        <v>11387</v>
      </c>
      <c r="E30" s="6">
        <v>11396</v>
      </c>
      <c r="F30" s="6">
        <v>11360</v>
      </c>
      <c r="G30" s="6">
        <v>11878</v>
      </c>
      <c r="H30" s="6">
        <v>11466</v>
      </c>
      <c r="I30" s="6">
        <v>10755</v>
      </c>
      <c r="J30" s="6">
        <v>12221</v>
      </c>
      <c r="K30" s="32">
        <v>12439.181</v>
      </c>
      <c r="L30" s="52">
        <v>11753.54</v>
      </c>
      <c r="M30" s="52">
        <v>11192.162</v>
      </c>
      <c r="N30" s="52">
        <v>11167.97</v>
      </c>
      <c r="O30" s="52">
        <v>11826.058000000001</v>
      </c>
    </row>
    <row r="31" spans="1:15" x14ac:dyDescent="0.2">
      <c r="I31" s="6"/>
      <c r="K31" s="32"/>
    </row>
    <row r="32" spans="1:15" x14ac:dyDescent="0.2">
      <c r="A32" s="46" t="s">
        <v>43</v>
      </c>
      <c r="B32" s="38">
        <f t="shared" ref="B32:O32" si="2">+B26-B30</f>
        <v>351542</v>
      </c>
      <c r="C32" s="38">
        <f t="shared" si="2"/>
        <v>403055</v>
      </c>
      <c r="D32" s="38">
        <f t="shared" si="2"/>
        <v>374224</v>
      </c>
      <c r="E32" s="38">
        <f t="shared" si="2"/>
        <v>378194</v>
      </c>
      <c r="F32" s="38">
        <f t="shared" si="2"/>
        <v>366588</v>
      </c>
      <c r="G32" s="38">
        <f t="shared" si="2"/>
        <v>364834</v>
      </c>
      <c r="H32" s="38">
        <f t="shared" si="2"/>
        <v>388412</v>
      </c>
      <c r="I32" s="38">
        <f t="shared" si="2"/>
        <v>396856</v>
      </c>
      <c r="J32" s="38">
        <f t="shared" si="2"/>
        <v>429241.68300000002</v>
      </c>
      <c r="K32" s="38">
        <f t="shared" si="2"/>
        <v>440979.43300000002</v>
      </c>
      <c r="L32" s="70">
        <f t="shared" si="2"/>
        <v>450900.40499999997</v>
      </c>
      <c r="M32" s="70">
        <f t="shared" si="2"/>
        <v>427151.03200000001</v>
      </c>
      <c r="N32" s="70">
        <f t="shared" si="2"/>
        <v>461785.34899999999</v>
      </c>
      <c r="O32" s="70">
        <f t="shared" si="2"/>
        <v>483675.29099999997</v>
      </c>
    </row>
    <row r="33" spans="1:15" x14ac:dyDescent="0.2">
      <c r="H33" s="2" t="s">
        <v>42</v>
      </c>
      <c r="I33" s="6"/>
      <c r="K33" s="32"/>
    </row>
    <row r="34" spans="1:15" x14ac:dyDescent="0.2">
      <c r="A34" s="53" t="s">
        <v>41</v>
      </c>
      <c r="I34" s="6"/>
      <c r="K34" s="32"/>
    </row>
    <row r="35" spans="1:15" x14ac:dyDescent="0.2">
      <c r="A35" s="55" t="s">
        <v>184</v>
      </c>
      <c r="B35">
        <v>4</v>
      </c>
      <c r="C35">
        <v>30</v>
      </c>
      <c r="D35" s="16">
        <v>27</v>
      </c>
      <c r="E35" s="6">
        <v>88</v>
      </c>
      <c r="F35" s="6">
        <v>87</v>
      </c>
      <c r="G35">
        <v>169</v>
      </c>
      <c r="H35">
        <v>206</v>
      </c>
      <c r="I35" s="16">
        <v>102</v>
      </c>
      <c r="J35" s="6">
        <v>99</v>
      </c>
      <c r="K35" s="32">
        <f>0.659+181.158+1.682</f>
        <v>183.49899999999997</v>
      </c>
      <c r="L35">
        <f>0.04+158.287+6.062</f>
        <v>164.38900000000001</v>
      </c>
      <c r="M35">
        <f>2.257+242.357+5.991</f>
        <v>250.60500000000002</v>
      </c>
      <c r="N35">
        <f>1.045+83.612+9.359</f>
        <v>94.015999999999991</v>
      </c>
      <c r="O35">
        <f>23.809+71.58+20.223</f>
        <v>115.61199999999999</v>
      </c>
    </row>
    <row r="36" spans="1:15" x14ac:dyDescent="0.2">
      <c r="J36" s="4"/>
      <c r="K36" s="32"/>
    </row>
    <row r="37" spans="1:15" x14ac:dyDescent="0.2">
      <c r="A37" s="46" t="s">
        <v>90</v>
      </c>
      <c r="B37" s="38">
        <f>+B32-B35</f>
        <v>351538</v>
      </c>
      <c r="C37" s="38">
        <f t="shared" ref="C37:O37" si="3">+C32-C35</f>
        <v>403025</v>
      </c>
      <c r="D37" s="38">
        <f t="shared" si="3"/>
        <v>374197</v>
      </c>
      <c r="E37" s="38">
        <f t="shared" si="3"/>
        <v>378106</v>
      </c>
      <c r="F37" s="38">
        <f t="shared" si="3"/>
        <v>366501</v>
      </c>
      <c r="G37" s="38">
        <f t="shared" si="3"/>
        <v>364665</v>
      </c>
      <c r="H37" s="38">
        <f t="shared" si="3"/>
        <v>388206</v>
      </c>
      <c r="I37" s="38">
        <f t="shared" si="3"/>
        <v>396754</v>
      </c>
      <c r="J37" s="38">
        <f t="shared" si="3"/>
        <v>429142.68300000002</v>
      </c>
      <c r="K37" s="38">
        <f t="shared" si="3"/>
        <v>440795.93400000001</v>
      </c>
      <c r="L37" s="70">
        <f t="shared" si="3"/>
        <v>450736.01599999995</v>
      </c>
      <c r="M37" s="70">
        <f t="shared" si="3"/>
        <v>426900.42700000003</v>
      </c>
      <c r="N37" s="70">
        <f t="shared" si="3"/>
        <v>461691.33299999998</v>
      </c>
      <c r="O37" s="70">
        <f t="shared" si="3"/>
        <v>483559.67899999995</v>
      </c>
    </row>
    <row r="38" spans="1:15" x14ac:dyDescent="0.2">
      <c r="A38" s="2" t="s">
        <v>32</v>
      </c>
      <c r="B38" s="2"/>
      <c r="C38" s="2"/>
      <c r="D38" s="2"/>
      <c r="E38" s="2"/>
      <c r="F38" s="2"/>
      <c r="G38" s="2"/>
      <c r="H38" s="2" t="s">
        <v>91</v>
      </c>
      <c r="I38" s="6"/>
      <c r="K38" s="32"/>
    </row>
    <row r="39" spans="1:15" x14ac:dyDescent="0.2">
      <c r="A39" s="2"/>
      <c r="B39" s="2"/>
      <c r="C39" s="2"/>
      <c r="D39" s="2"/>
      <c r="E39" s="2"/>
      <c r="F39" s="2"/>
      <c r="G39" s="2"/>
      <c r="H39" s="2"/>
      <c r="I39" s="6"/>
      <c r="K39" s="32"/>
    </row>
    <row r="40" spans="1:15" x14ac:dyDescent="0.2">
      <c r="A40" s="2"/>
      <c r="B40" s="2"/>
      <c r="C40" s="2"/>
      <c r="D40" s="2"/>
      <c r="E40" s="2"/>
      <c r="F40" s="2"/>
      <c r="G40" t="s">
        <v>106</v>
      </c>
      <c r="I40" s="6"/>
      <c r="J40" s="6">
        <f>AVERAGE(F37:I37)</f>
        <v>379031.5</v>
      </c>
      <c r="K40" s="32"/>
    </row>
    <row r="41" spans="1:15" x14ac:dyDescent="0.2">
      <c r="G41" s="2" t="s">
        <v>151</v>
      </c>
      <c r="J41" s="6">
        <f>+J37-J40</f>
        <v>50111.183000000019</v>
      </c>
      <c r="K41" s="32"/>
    </row>
    <row r="42" spans="1:15" x14ac:dyDescent="0.2">
      <c r="G42" s="2" t="s">
        <v>152</v>
      </c>
      <c r="J42" s="15">
        <f>+J41/(J40/100)</f>
        <v>13.220849190634556</v>
      </c>
      <c r="K42" s="32"/>
    </row>
    <row r="43" spans="1:15" ht="23.25" x14ac:dyDescent="0.35">
      <c r="A43" s="72" t="s">
        <v>170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  <row r="45" spans="1:15" x14ac:dyDescent="0.2">
      <c r="A45" t="s">
        <v>56</v>
      </c>
    </row>
    <row r="46" spans="1:15" ht="15.95" customHeight="1" x14ac:dyDescent="0.2">
      <c r="A46" s="57" t="s">
        <v>55</v>
      </c>
      <c r="B46" s="6">
        <v>545</v>
      </c>
      <c r="C46" s="6">
        <v>892</v>
      </c>
      <c r="D46" s="6">
        <v>941</v>
      </c>
      <c r="E46" s="6"/>
      <c r="F46" s="6"/>
      <c r="G46" s="6">
        <v>2</v>
      </c>
      <c r="H46" s="6">
        <v>55</v>
      </c>
      <c r="I46" s="6">
        <v>61</v>
      </c>
      <c r="J46" s="6">
        <v>18</v>
      </c>
      <c r="K46" s="6">
        <v>33.713000000000001</v>
      </c>
      <c r="L46" s="52">
        <v>7.367</v>
      </c>
      <c r="M46" s="52">
        <v>16.786999999999999</v>
      </c>
      <c r="N46" s="52">
        <v>59.859000000000002</v>
      </c>
      <c r="O46" s="52">
        <v>76.792000000000002</v>
      </c>
    </row>
    <row r="47" spans="1:15" ht="15.95" customHeight="1" x14ac:dyDescent="0.2">
      <c r="A47" s="57" t="s">
        <v>54</v>
      </c>
      <c r="B47" s="6">
        <v>983</v>
      </c>
      <c r="C47" s="6">
        <v>103</v>
      </c>
      <c r="D47" s="6">
        <v>140</v>
      </c>
      <c r="E47" s="6"/>
      <c r="F47" s="6"/>
      <c r="G47" s="6">
        <v>50</v>
      </c>
      <c r="H47" s="6">
        <v>70</v>
      </c>
      <c r="I47" s="6">
        <v>28</v>
      </c>
      <c r="J47" s="6">
        <v>69</v>
      </c>
      <c r="K47" s="6">
        <v>167.715</v>
      </c>
      <c r="L47" s="52">
        <v>47.341000000000001</v>
      </c>
      <c r="M47" s="52">
        <v>14.087999999999999</v>
      </c>
      <c r="N47" s="52">
        <v>27.131</v>
      </c>
      <c r="O47" s="52">
        <v>19.138000000000002</v>
      </c>
    </row>
    <row r="48" spans="1:15" ht="15.95" customHeight="1" x14ac:dyDescent="0.2">
      <c r="A48" s="57" t="s">
        <v>53</v>
      </c>
      <c r="B48" s="6">
        <v>51</v>
      </c>
      <c r="C48" s="6">
        <v>72</v>
      </c>
      <c r="D48" s="6">
        <v>64</v>
      </c>
      <c r="E48" s="6"/>
      <c r="F48" s="6"/>
      <c r="G48" s="6">
        <v>9</v>
      </c>
      <c r="H48" s="6">
        <v>0</v>
      </c>
      <c r="I48" s="6">
        <v>10</v>
      </c>
      <c r="J48" s="6">
        <v>4</v>
      </c>
      <c r="K48" s="6">
        <v>9.3420000000000005</v>
      </c>
      <c r="L48" s="52">
        <v>3.8940000000000001</v>
      </c>
      <c r="M48" s="52">
        <v>1.4530000000000001</v>
      </c>
      <c r="N48" s="52">
        <v>9.7439999999999998</v>
      </c>
      <c r="O48" s="52">
        <v>118.652</v>
      </c>
    </row>
    <row r="49" spans="1:15" ht="15.95" customHeight="1" x14ac:dyDescent="0.2">
      <c r="A49" s="57" t="s">
        <v>52</v>
      </c>
      <c r="B49" s="6">
        <v>471</v>
      </c>
      <c r="C49" s="6">
        <v>292</v>
      </c>
      <c r="D49" s="6">
        <v>114</v>
      </c>
      <c r="E49" s="6"/>
      <c r="F49" s="6"/>
      <c r="G49" s="6">
        <v>8</v>
      </c>
      <c r="H49" s="6">
        <v>14</v>
      </c>
      <c r="I49" s="6">
        <v>38</v>
      </c>
      <c r="J49" s="6">
        <v>46</v>
      </c>
      <c r="K49" s="6">
        <v>15.07</v>
      </c>
      <c r="L49" s="52">
        <v>41.506999999999998</v>
      </c>
      <c r="M49" s="52">
        <v>33.075000000000003</v>
      </c>
      <c r="N49" s="52">
        <v>30.068000000000001</v>
      </c>
      <c r="O49" s="52">
        <v>293.09300000000002</v>
      </c>
    </row>
    <row r="50" spans="1:15" ht="15.95" customHeight="1" x14ac:dyDescent="0.2">
      <c r="A50" s="57" t="s">
        <v>51</v>
      </c>
      <c r="B50" s="6">
        <v>39</v>
      </c>
      <c r="C50" s="6">
        <v>220</v>
      </c>
      <c r="D50" s="6">
        <v>38</v>
      </c>
      <c r="E50" s="6"/>
      <c r="F50" s="6"/>
      <c r="G50" s="6">
        <v>2</v>
      </c>
      <c r="H50" s="6">
        <v>58</v>
      </c>
      <c r="I50" s="6">
        <v>9</v>
      </c>
      <c r="J50" s="6">
        <v>23</v>
      </c>
      <c r="K50" s="6">
        <v>8.593</v>
      </c>
      <c r="L50" s="52">
        <v>0.42099999999999999</v>
      </c>
      <c r="M50" s="52">
        <v>15.836</v>
      </c>
      <c r="N50" s="52">
        <v>14.654</v>
      </c>
      <c r="O50" s="52">
        <v>11.301</v>
      </c>
    </row>
    <row r="51" spans="1:15" ht="15.95" customHeight="1" x14ac:dyDescent="0.2">
      <c r="A51" s="57" t="s">
        <v>50</v>
      </c>
      <c r="B51" s="6">
        <v>122</v>
      </c>
      <c r="C51" s="6">
        <v>139</v>
      </c>
      <c r="D51" s="6">
        <v>23</v>
      </c>
      <c r="E51" s="6"/>
      <c r="F51" s="6"/>
      <c r="G51" s="6">
        <v>26</v>
      </c>
      <c r="H51" s="6">
        <v>0</v>
      </c>
      <c r="I51" s="6">
        <v>7</v>
      </c>
      <c r="J51" s="6">
        <v>51</v>
      </c>
      <c r="K51" s="6">
        <v>23.594999999999999</v>
      </c>
      <c r="L51" s="52">
        <v>30.071000000000002</v>
      </c>
      <c r="M51" s="52">
        <v>4.6849999999999996</v>
      </c>
      <c r="N51" s="52">
        <v>12.394</v>
      </c>
      <c r="O51" s="52">
        <v>5.0060000000000002</v>
      </c>
    </row>
    <row r="52" spans="1:15" ht="15.95" customHeight="1" x14ac:dyDescent="0.2">
      <c r="A52" s="57" t="s">
        <v>49</v>
      </c>
      <c r="B52" s="6">
        <v>41</v>
      </c>
      <c r="C52" s="6">
        <v>28</v>
      </c>
      <c r="D52" s="6">
        <v>51</v>
      </c>
      <c r="E52" s="6"/>
      <c r="F52" s="6"/>
      <c r="G52" s="6">
        <v>10</v>
      </c>
      <c r="H52" s="6">
        <v>13</v>
      </c>
      <c r="I52" s="6">
        <v>2</v>
      </c>
      <c r="J52" s="6">
        <v>0</v>
      </c>
      <c r="K52" s="6">
        <v>23.111999999999998</v>
      </c>
      <c r="L52" s="52">
        <v>44.173000000000002</v>
      </c>
      <c r="M52" s="52">
        <v>7.8E-2</v>
      </c>
      <c r="N52" s="52">
        <v>20.158000000000001</v>
      </c>
      <c r="O52" s="52">
        <v>4.1710000000000003</v>
      </c>
    </row>
    <row r="53" spans="1:15" ht="15.95" customHeight="1" x14ac:dyDescent="0.2">
      <c r="A53" s="57" t="s">
        <v>48</v>
      </c>
      <c r="B53" s="6">
        <v>1382</v>
      </c>
      <c r="C53" s="6">
        <v>1041</v>
      </c>
      <c r="D53" s="6">
        <v>828</v>
      </c>
      <c r="E53" s="6"/>
      <c r="F53" s="6"/>
      <c r="G53" s="6">
        <v>253</v>
      </c>
      <c r="H53" s="6">
        <v>659</v>
      </c>
      <c r="I53" s="6">
        <v>549</v>
      </c>
      <c r="J53" s="6">
        <v>768</v>
      </c>
      <c r="K53" s="6">
        <v>837.76599999999996</v>
      </c>
      <c r="L53" s="52">
        <v>694.59</v>
      </c>
      <c r="M53" s="52">
        <v>787.20699999999999</v>
      </c>
      <c r="N53" s="52">
        <v>476.01499999999999</v>
      </c>
      <c r="O53" s="52">
        <v>440.29599999999999</v>
      </c>
    </row>
    <row r="54" spans="1:15" x14ac:dyDescent="0.2">
      <c r="B54" s="6"/>
      <c r="C54" s="6"/>
      <c r="D54" s="6"/>
      <c r="E54" s="6"/>
      <c r="F54" s="6"/>
      <c r="G54" s="6"/>
      <c r="H54" s="6"/>
      <c r="I54" s="6"/>
      <c r="J54" s="6"/>
    </row>
    <row r="55" spans="1:15" x14ac:dyDescent="0.2">
      <c r="A55" s="46" t="s">
        <v>47</v>
      </c>
      <c r="B55" s="38">
        <f>SUM(B46:B54)</f>
        <v>3634</v>
      </c>
      <c r="C55" s="38">
        <f t="shared" ref="C55:O55" si="4">SUM(C46:C54)</f>
        <v>2787</v>
      </c>
      <c r="D55" s="38">
        <f t="shared" si="4"/>
        <v>2199</v>
      </c>
      <c r="E55" s="38">
        <f t="shared" si="4"/>
        <v>0</v>
      </c>
      <c r="F55" s="38"/>
      <c r="G55" s="38">
        <f t="shared" si="4"/>
        <v>360</v>
      </c>
      <c r="H55" s="38">
        <f t="shared" si="4"/>
        <v>869</v>
      </c>
      <c r="I55" s="38">
        <f t="shared" si="4"/>
        <v>704</v>
      </c>
      <c r="J55" s="38">
        <f t="shared" si="4"/>
        <v>979</v>
      </c>
      <c r="K55" s="38">
        <f t="shared" si="4"/>
        <v>1118.9059999999999</v>
      </c>
      <c r="L55" s="70">
        <f t="shared" si="4"/>
        <v>869.36400000000003</v>
      </c>
      <c r="M55" s="70">
        <f t="shared" si="4"/>
        <v>873.20900000000006</v>
      </c>
      <c r="N55" s="70">
        <f t="shared" si="4"/>
        <v>650.02300000000002</v>
      </c>
      <c r="O55" s="70">
        <f t="shared" si="4"/>
        <v>968.44900000000007</v>
      </c>
    </row>
    <row r="56" spans="1:15" x14ac:dyDescent="0.2">
      <c r="A56" s="59" t="s">
        <v>207</v>
      </c>
      <c r="I56" s="6"/>
    </row>
    <row r="57" spans="1:15" x14ac:dyDescent="0.2">
      <c r="A57" s="53" t="s">
        <v>176</v>
      </c>
      <c r="I57" s="6"/>
    </row>
    <row r="58" spans="1:15" ht="15.75" customHeight="1" x14ac:dyDescent="0.2">
      <c r="A58" s="55" t="s">
        <v>178</v>
      </c>
      <c r="B58" s="16" t="s">
        <v>46</v>
      </c>
      <c r="C58" s="16" t="s">
        <v>46</v>
      </c>
      <c r="D58" s="16" t="s">
        <v>46</v>
      </c>
      <c r="E58" s="16" t="s">
        <v>46</v>
      </c>
      <c r="F58" s="16"/>
      <c r="G58" s="16" t="s">
        <v>46</v>
      </c>
      <c r="H58" s="16" t="s">
        <v>46</v>
      </c>
      <c r="I58" s="16" t="s">
        <v>46</v>
      </c>
      <c r="J58" s="16" t="s">
        <v>46</v>
      </c>
      <c r="K58">
        <v>0</v>
      </c>
      <c r="L58" s="54">
        <v>0</v>
      </c>
      <c r="M58" s="54">
        <v>0</v>
      </c>
      <c r="N58" s="54">
        <v>0</v>
      </c>
      <c r="O58" s="54">
        <v>0</v>
      </c>
    </row>
    <row r="59" spans="1:15" ht="15.75" customHeight="1" x14ac:dyDescent="0.2">
      <c r="A59" s="55" t="s">
        <v>179</v>
      </c>
      <c r="B59" s="16" t="s">
        <v>46</v>
      </c>
      <c r="C59" s="16" t="s">
        <v>46</v>
      </c>
      <c r="D59" s="16" t="s">
        <v>46</v>
      </c>
      <c r="E59" s="16" t="s">
        <v>46</v>
      </c>
      <c r="F59" s="16"/>
      <c r="G59" s="16" t="s">
        <v>46</v>
      </c>
      <c r="H59" s="16" t="s">
        <v>46</v>
      </c>
      <c r="I59" s="16" t="s">
        <v>46</v>
      </c>
      <c r="J59" s="16" t="s">
        <v>46</v>
      </c>
      <c r="K59">
        <v>0</v>
      </c>
      <c r="L59" s="54">
        <v>0</v>
      </c>
      <c r="M59" s="54">
        <v>7.8E-2</v>
      </c>
      <c r="N59" s="54">
        <v>0</v>
      </c>
      <c r="O59" s="54">
        <v>0.05</v>
      </c>
    </row>
    <row r="60" spans="1:15" ht="15.75" customHeight="1" x14ac:dyDescent="0.2">
      <c r="A60" s="55" t="s">
        <v>180</v>
      </c>
      <c r="B60" s="6">
        <v>590</v>
      </c>
      <c r="C60" s="6">
        <v>304</v>
      </c>
      <c r="D60" s="6">
        <v>234</v>
      </c>
      <c r="E60" s="6"/>
      <c r="F60" s="6"/>
      <c r="G60" s="6">
        <v>59</v>
      </c>
      <c r="H60" s="6">
        <v>230</v>
      </c>
      <c r="I60" s="6">
        <v>119</v>
      </c>
      <c r="J60" s="6">
        <v>223</v>
      </c>
      <c r="K60" s="6">
        <v>11.221</v>
      </c>
      <c r="L60" s="54">
        <v>10.606999999999999</v>
      </c>
      <c r="M60" s="54">
        <v>39.722000000000001</v>
      </c>
      <c r="N60" s="54">
        <v>15.848000000000001</v>
      </c>
      <c r="O60" s="54">
        <v>1.4910000000000001</v>
      </c>
    </row>
    <row r="61" spans="1:15" ht="15.75" customHeight="1" x14ac:dyDescent="0.2">
      <c r="A61" s="71" t="s">
        <v>206</v>
      </c>
      <c r="B61" s="6">
        <v>4</v>
      </c>
      <c r="C61" s="6">
        <v>6</v>
      </c>
      <c r="D61" s="6">
        <v>23</v>
      </c>
      <c r="E61" s="6"/>
      <c r="F61" s="6"/>
      <c r="G61" s="6">
        <v>93</v>
      </c>
      <c r="H61" s="6">
        <v>78</v>
      </c>
      <c r="I61" s="6">
        <v>141</v>
      </c>
      <c r="J61" s="6">
        <v>30</v>
      </c>
      <c r="K61" s="6">
        <v>3.65</v>
      </c>
      <c r="L61" s="54">
        <v>1.1519999999999999</v>
      </c>
      <c r="M61" s="54">
        <v>15.23</v>
      </c>
      <c r="N61" s="54">
        <v>38.683999999999997</v>
      </c>
      <c r="O61" s="54">
        <v>4.3</v>
      </c>
    </row>
    <row r="62" spans="1:15" ht="15.75" customHeight="1" x14ac:dyDescent="0.2">
      <c r="A62" s="55" t="s">
        <v>181</v>
      </c>
      <c r="B62" s="6"/>
      <c r="C62" s="6"/>
      <c r="D62" s="6"/>
      <c r="E62" s="6"/>
      <c r="F62" s="6"/>
      <c r="G62" s="6"/>
      <c r="H62" s="6"/>
      <c r="I62" s="6"/>
      <c r="J62" s="6"/>
      <c r="K62" s="6">
        <v>60</v>
      </c>
      <c r="L62" s="54">
        <v>28.846</v>
      </c>
      <c r="M62" s="54">
        <v>113.608</v>
      </c>
      <c r="N62" s="54">
        <v>142.125</v>
      </c>
      <c r="O62" s="54">
        <v>36.417000000000002</v>
      </c>
    </row>
    <row r="63" spans="1:15" ht="15.75" customHeight="1" x14ac:dyDescent="0.2">
      <c r="A63" s="55" t="s">
        <v>182</v>
      </c>
      <c r="B63" s="16" t="s">
        <v>46</v>
      </c>
      <c r="C63" s="16" t="s">
        <v>46</v>
      </c>
      <c r="D63" s="16" t="s">
        <v>46</v>
      </c>
      <c r="E63" s="16" t="s">
        <v>46</v>
      </c>
      <c r="F63" s="16"/>
      <c r="G63" s="16" t="s">
        <v>46</v>
      </c>
      <c r="H63" s="16" t="s">
        <v>46</v>
      </c>
      <c r="I63" s="16" t="s">
        <v>46</v>
      </c>
      <c r="J63" s="16" t="s">
        <v>46</v>
      </c>
      <c r="K63">
        <v>0</v>
      </c>
      <c r="L63" s="54">
        <v>0</v>
      </c>
      <c r="M63" s="54">
        <v>0</v>
      </c>
      <c r="N63" s="54">
        <v>0</v>
      </c>
      <c r="O63" s="54">
        <v>1.1200000000000001</v>
      </c>
    </row>
    <row r="64" spans="1:15" x14ac:dyDescent="0.2">
      <c r="I64" s="6"/>
      <c r="L64" s="54"/>
      <c r="M64" s="54"/>
    </row>
    <row r="65" spans="1:15" x14ac:dyDescent="0.2">
      <c r="A65" s="53" t="s">
        <v>177</v>
      </c>
      <c r="B65" s="17"/>
      <c r="C65" s="17"/>
      <c r="D65" s="17"/>
      <c r="E65" s="17"/>
      <c r="F65" s="17"/>
      <c r="G65" s="17"/>
      <c r="H65" s="17"/>
      <c r="I65" s="17"/>
      <c r="J65" s="17"/>
      <c r="L65" s="54"/>
      <c r="M65" s="54"/>
    </row>
    <row r="66" spans="1:15" x14ac:dyDescent="0.2">
      <c r="A66" s="50" t="s">
        <v>44</v>
      </c>
      <c r="I66" s="6"/>
      <c r="L66" s="54"/>
      <c r="M66" s="54"/>
    </row>
    <row r="67" spans="1:15" x14ac:dyDescent="0.2">
      <c r="A67" s="55" t="s">
        <v>183</v>
      </c>
      <c r="B67">
        <v>165</v>
      </c>
      <c r="C67">
        <v>22</v>
      </c>
      <c r="D67">
        <v>110</v>
      </c>
      <c r="G67">
        <v>35</v>
      </c>
      <c r="H67">
        <v>40</v>
      </c>
      <c r="I67" s="6">
        <v>6</v>
      </c>
      <c r="J67">
        <v>54</v>
      </c>
      <c r="K67" s="32">
        <v>4.7519999999999998</v>
      </c>
      <c r="L67" s="54">
        <v>3.274</v>
      </c>
      <c r="M67" s="54">
        <v>2.3940000000000001</v>
      </c>
      <c r="N67">
        <v>13.166</v>
      </c>
      <c r="O67">
        <v>9.1129999999999995</v>
      </c>
    </row>
    <row r="68" spans="1:15" x14ac:dyDescent="0.2">
      <c r="I68" s="6"/>
      <c r="L68" s="54"/>
      <c r="M68" s="54"/>
    </row>
    <row r="69" spans="1:15" x14ac:dyDescent="0.2">
      <c r="A69" s="53" t="s">
        <v>41</v>
      </c>
      <c r="B69" s="6"/>
      <c r="C69" s="6"/>
      <c r="D69" s="6"/>
      <c r="E69" s="6"/>
      <c r="F69" s="6"/>
      <c r="G69" s="6"/>
      <c r="H69" s="6"/>
      <c r="I69" s="6"/>
      <c r="J69" s="6"/>
      <c r="L69" s="54"/>
      <c r="M69" s="54"/>
    </row>
    <row r="70" spans="1:15" x14ac:dyDescent="0.2">
      <c r="A70" s="55" t="s">
        <v>184</v>
      </c>
      <c r="B70">
        <v>24</v>
      </c>
      <c r="C70">
        <v>28</v>
      </c>
      <c r="D70">
        <v>20</v>
      </c>
      <c r="G70">
        <v>4</v>
      </c>
      <c r="H70">
        <v>15</v>
      </c>
      <c r="I70" s="6">
        <v>16</v>
      </c>
      <c r="J70">
        <v>8</v>
      </c>
      <c r="K70" s="32">
        <f>0+0+8.281</f>
        <v>8.2810000000000006</v>
      </c>
      <c r="L70" s="54">
        <f>0+0+1.81</f>
        <v>1.81</v>
      </c>
      <c r="M70" s="54">
        <f>0+0+0</f>
        <v>0</v>
      </c>
      <c r="N70">
        <f>3.3+0+0</f>
        <v>3.3</v>
      </c>
      <c r="O70">
        <v>0</v>
      </c>
    </row>
    <row r="71" spans="1:15" x14ac:dyDescent="0.2">
      <c r="A71" s="2"/>
      <c r="B71" s="17"/>
      <c r="C71" s="17"/>
      <c r="D71" s="17"/>
      <c r="E71" s="17"/>
      <c r="F71" s="17"/>
      <c r="G71" s="17"/>
      <c r="H71" s="17"/>
      <c r="I71" s="17"/>
      <c r="J71" s="17"/>
    </row>
    <row r="72" spans="1:15" x14ac:dyDescent="0.2">
      <c r="A72" s="46" t="s">
        <v>90</v>
      </c>
      <c r="B72" s="38">
        <f>+B55-B60-B61-B67-B70</f>
        <v>2851</v>
      </c>
      <c r="C72" s="38">
        <f t="shared" ref="C72:J72" si="5">+C55-C60-C61-C67-C70</f>
        <v>2427</v>
      </c>
      <c r="D72" s="38">
        <f t="shared" si="5"/>
        <v>1812</v>
      </c>
      <c r="E72" s="38">
        <f t="shared" si="5"/>
        <v>0</v>
      </c>
      <c r="F72" s="38"/>
      <c r="G72" s="38">
        <f t="shared" si="5"/>
        <v>169</v>
      </c>
      <c r="H72" s="38">
        <f t="shared" si="5"/>
        <v>506</v>
      </c>
      <c r="I72" s="38">
        <f t="shared" si="5"/>
        <v>422</v>
      </c>
      <c r="J72" s="38">
        <f t="shared" si="5"/>
        <v>664</v>
      </c>
      <c r="K72" s="38">
        <f>+K55-K60-K61-K67-K70-K62</f>
        <v>1031.002</v>
      </c>
      <c r="L72" s="70">
        <f>+L55-L60-L61-L67-L70-L62</f>
        <v>823.67500000000007</v>
      </c>
      <c r="M72" s="70">
        <f>+M55-M60-M61-M67-M70-M62</f>
        <v>702.25500000000011</v>
      </c>
      <c r="N72" s="70">
        <f>+N55-SUM(N58:N63)-N67-N70</f>
        <v>436.90000000000003</v>
      </c>
      <c r="O72" s="70">
        <f>+O55-SUM(O58:O63)-O67-O70</f>
        <v>915.95800000000008</v>
      </c>
    </row>
    <row r="73" spans="1:15" x14ac:dyDescent="0.2">
      <c r="A73" t="s">
        <v>207</v>
      </c>
      <c r="H73" s="2" t="s">
        <v>91</v>
      </c>
      <c r="I73" s="6"/>
    </row>
    <row r="74" spans="1:15" x14ac:dyDescent="0.2">
      <c r="D74" s="16"/>
      <c r="E74" s="6"/>
      <c r="F74" s="6"/>
      <c r="I74" s="16"/>
      <c r="J74" s="6"/>
      <c r="M74" s="78" t="s">
        <v>192</v>
      </c>
    </row>
    <row r="75" spans="1:15" x14ac:dyDescent="0.2">
      <c r="J75" s="4"/>
    </row>
    <row r="76" spans="1:15" x14ac:dyDescent="0.2">
      <c r="B76" s="17"/>
      <c r="C76" s="17"/>
      <c r="D76" s="17"/>
      <c r="E76" s="17"/>
      <c r="F76" s="17"/>
      <c r="G76" s="17"/>
      <c r="H76" s="17"/>
      <c r="I76" s="17"/>
      <c r="J76" s="17"/>
    </row>
    <row r="77" spans="1:15" x14ac:dyDescent="0.2">
      <c r="A77" s="2"/>
      <c r="B77" s="2"/>
      <c r="C77" s="2"/>
      <c r="D77" s="2"/>
      <c r="E77" s="2"/>
      <c r="F77" s="2"/>
      <c r="G77" s="2"/>
      <c r="H77" s="2"/>
      <c r="I77" s="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P19" sqref="P19"/>
    </sheetView>
  </sheetViews>
  <sheetFormatPr baseColWidth="10" defaultRowHeight="12.75" x14ac:dyDescent="0.2"/>
  <cols>
    <col min="1" max="1" width="25" customWidth="1"/>
    <col min="2" max="4" width="7.5703125" customWidth="1"/>
    <col min="5" max="5" width="1" customWidth="1"/>
    <col min="6" max="14" width="7.5703125" customWidth="1"/>
    <col min="15" max="15" width="9.140625" customWidth="1"/>
  </cols>
  <sheetData>
    <row r="1" spans="1:16" ht="18" x14ac:dyDescent="0.2">
      <c r="A1" s="8" t="s">
        <v>94</v>
      </c>
    </row>
    <row r="2" spans="1:16" ht="18" x14ac:dyDescent="0.2">
      <c r="A2" s="8" t="s">
        <v>13</v>
      </c>
      <c r="B2" s="12">
        <v>1990</v>
      </c>
      <c r="C2" s="12">
        <v>1991</v>
      </c>
      <c r="D2" s="12">
        <v>1992</v>
      </c>
      <c r="E2" s="13"/>
      <c r="F2" s="12">
        <v>1997</v>
      </c>
      <c r="G2" s="12">
        <v>1998</v>
      </c>
      <c r="H2" s="12">
        <v>1999</v>
      </c>
      <c r="I2" s="12">
        <v>2000</v>
      </c>
      <c r="J2" s="12">
        <v>2001</v>
      </c>
      <c r="K2" s="12">
        <v>2002</v>
      </c>
      <c r="L2" s="12">
        <v>2003</v>
      </c>
      <c r="M2" s="12">
        <v>2004</v>
      </c>
      <c r="N2" s="12">
        <v>2005</v>
      </c>
      <c r="O2" s="12">
        <v>2006</v>
      </c>
      <c r="P2" s="14"/>
    </row>
    <row r="3" spans="1:16" x14ac:dyDescent="0.2">
      <c r="A3" t="s">
        <v>171</v>
      </c>
      <c r="B3" s="6">
        <v>248868</v>
      </c>
      <c r="C3" s="6">
        <v>242341</v>
      </c>
      <c r="D3" s="6">
        <v>238855</v>
      </c>
      <c r="E3" s="6"/>
      <c r="F3" s="6">
        <v>314552</v>
      </c>
      <c r="G3" s="6">
        <v>289064</v>
      </c>
      <c r="H3" s="6">
        <v>269372</v>
      </c>
      <c r="I3" s="6">
        <v>281217</v>
      </c>
      <c r="J3" s="6">
        <v>265041</v>
      </c>
      <c r="K3" s="6">
        <v>308707</v>
      </c>
      <c r="L3" s="6">
        <v>297403</v>
      </c>
      <c r="M3" s="6">
        <v>319848</v>
      </c>
      <c r="N3" s="6">
        <v>315605</v>
      </c>
      <c r="O3" s="97">
        <f>297183-7246-3486</f>
        <v>286451</v>
      </c>
      <c r="P3" s="30"/>
    </row>
    <row r="4" spans="1:16" x14ac:dyDescent="0.2">
      <c r="A4" t="s">
        <v>10</v>
      </c>
      <c r="B4" s="6">
        <v>163230</v>
      </c>
      <c r="C4" s="6">
        <v>171685</v>
      </c>
      <c r="D4" s="6">
        <v>175277</v>
      </c>
      <c r="E4" s="6"/>
      <c r="F4" s="6">
        <v>193254</v>
      </c>
      <c r="G4" s="6">
        <v>201430</v>
      </c>
      <c r="H4" s="6">
        <v>210781</v>
      </c>
      <c r="I4" s="6">
        <v>206194</v>
      </c>
      <c r="J4" s="6">
        <v>214752</v>
      </c>
      <c r="K4" s="6">
        <v>213812.23500000004</v>
      </c>
      <c r="L4" s="6">
        <v>206349</v>
      </c>
      <c r="M4" s="6">
        <v>213092</v>
      </c>
      <c r="N4" s="6">
        <v>200152</v>
      </c>
      <c r="O4" s="6">
        <v>218536.83300000001</v>
      </c>
    </row>
    <row r="5" spans="1:16" x14ac:dyDescent="0.2">
      <c r="A5" t="s">
        <v>11</v>
      </c>
      <c r="B5" s="6">
        <v>3499.9</v>
      </c>
      <c r="C5" s="6">
        <v>1267.8</v>
      </c>
      <c r="D5" s="6">
        <v>937.2</v>
      </c>
      <c r="E5" s="6"/>
      <c r="F5" s="6">
        <v>1427.5</v>
      </c>
      <c r="G5" s="6">
        <v>69</v>
      </c>
      <c r="H5" s="6">
        <v>316.10000000000002</v>
      </c>
      <c r="I5" s="6">
        <v>220</v>
      </c>
      <c r="J5" s="6">
        <v>296</v>
      </c>
      <c r="K5" s="6">
        <v>381.58</v>
      </c>
      <c r="L5" s="6">
        <v>129</v>
      </c>
      <c r="M5" s="6">
        <v>175</v>
      </c>
      <c r="N5" s="6">
        <v>218</v>
      </c>
      <c r="O5" s="6">
        <v>388.02800000000002</v>
      </c>
    </row>
    <row r="6" spans="1:16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N6" s="6"/>
    </row>
    <row r="7" spans="1:16" x14ac:dyDescent="0.2">
      <c r="A7" t="s">
        <v>197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4" t="s">
        <v>194</v>
      </c>
      <c r="N7" s="14" t="s">
        <v>208</v>
      </c>
      <c r="O7" s="14" t="s">
        <v>212</v>
      </c>
    </row>
    <row r="8" spans="1:16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>
        <f>AVERAGE(I3:L3)</f>
        <v>288092</v>
      </c>
      <c r="N8" s="6">
        <f>AVERAGE(J3:M3)</f>
        <v>297749.75</v>
      </c>
      <c r="O8" s="6">
        <f>AVERAGE(K3:N3)</f>
        <v>310390.75</v>
      </c>
    </row>
    <row r="9" spans="1:16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5">
        <f>+(M3-M8)/(M8/100)</f>
        <v>11.022867695041862</v>
      </c>
      <c r="N9" s="15">
        <f>+(N3-N8)/(N8/100)</f>
        <v>5.9967304758442284</v>
      </c>
      <c r="O9" s="15">
        <f>+(O3-O8)/(O8/100)</f>
        <v>-7.71277816751949</v>
      </c>
    </row>
    <row r="10" spans="1:16" x14ac:dyDescent="0.2">
      <c r="A10" t="s">
        <v>198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f>AVERAGE(I4:L4)</f>
        <v>210276.80875000003</v>
      </c>
      <c r="N10" s="6">
        <f>AVERAGE(J4:M4)</f>
        <v>212001.30875000003</v>
      </c>
    </row>
    <row r="11" spans="1:16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5">
        <f>+(M4-M10)/(M10/100)</f>
        <v>1.3388025368727088</v>
      </c>
      <c r="N11" s="15">
        <f>+(N4-N10)/(N10/100)</f>
        <v>-5.5892620757229281</v>
      </c>
    </row>
    <row r="12" spans="1:16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3"/>
      <c r="N12" s="6"/>
    </row>
    <row r="13" spans="1:16" x14ac:dyDescent="0.2">
      <c r="B13" s="6"/>
      <c r="C13" s="6"/>
      <c r="D13" s="6"/>
      <c r="E13" s="6"/>
      <c r="F13" s="6"/>
      <c r="G13" s="6"/>
      <c r="H13" s="6"/>
      <c r="I13" s="6"/>
      <c r="J13" s="6"/>
    </row>
    <row r="14" spans="1:16" s="2" customFormat="1" x14ac:dyDescent="0.2">
      <c r="A14" s="28" t="s">
        <v>12</v>
      </c>
      <c r="B14" s="95">
        <f>+B3+B4-B5</f>
        <v>408598.1</v>
      </c>
      <c r="C14" s="95">
        <f>+C3+C4-C5</f>
        <v>412758.2</v>
      </c>
      <c r="D14" s="95">
        <f>+D3+D4-D5</f>
        <v>413194.8</v>
      </c>
      <c r="E14" s="28"/>
      <c r="F14" s="95">
        <f t="shared" ref="F14:M14" si="0">+F3+F4-F5</f>
        <v>506378.5</v>
      </c>
      <c r="G14" s="95">
        <f t="shared" si="0"/>
        <v>490425</v>
      </c>
      <c r="H14" s="95">
        <f t="shared" si="0"/>
        <v>479836.9</v>
      </c>
      <c r="I14" s="95">
        <f t="shared" si="0"/>
        <v>487191</v>
      </c>
      <c r="J14" s="95">
        <f t="shared" si="0"/>
        <v>479497</v>
      </c>
      <c r="K14" s="95">
        <f t="shared" si="0"/>
        <v>522137.65500000003</v>
      </c>
      <c r="L14" s="95">
        <f t="shared" si="0"/>
        <v>503623</v>
      </c>
      <c r="M14" s="95">
        <f t="shared" si="0"/>
        <v>532765</v>
      </c>
      <c r="N14" s="95">
        <f>+N3+N4-N5</f>
        <v>515539</v>
      </c>
      <c r="O14" s="95">
        <f>+O3+O4-O5</f>
        <v>504599.80499999999</v>
      </c>
    </row>
    <row r="15" spans="1:16" x14ac:dyDescent="0.2">
      <c r="A15" s="10" t="s">
        <v>153</v>
      </c>
      <c r="D15" s="26" t="s">
        <v>104</v>
      </c>
      <c r="E15" s="27"/>
    </row>
    <row r="16" spans="1:16" ht="13.5" customHeight="1" x14ac:dyDescent="0.2">
      <c r="D16" s="6">
        <f>AVERAGE(B14:D14)</f>
        <v>411517.03333333338</v>
      </c>
      <c r="E16" s="6"/>
      <c r="F16" s="6"/>
    </row>
    <row r="17" spans="1:15" ht="13.5" customHeight="1" x14ac:dyDescent="0.2">
      <c r="E17" s="6"/>
      <c r="F17" s="6"/>
      <c r="I17" s="3"/>
      <c r="J17" s="6"/>
    </row>
    <row r="18" spans="1:15" ht="13.5" customHeight="1" x14ac:dyDescent="0.2">
      <c r="A18" s="10" t="s">
        <v>153</v>
      </c>
      <c r="E18" s="6"/>
      <c r="F18" s="6"/>
      <c r="I18" s="3"/>
      <c r="J18" s="27"/>
      <c r="L18" s="6"/>
    </row>
    <row r="19" spans="1:15" ht="13.5" customHeight="1" x14ac:dyDescent="0.2">
      <c r="E19" s="6"/>
      <c r="F19" s="6"/>
      <c r="I19" s="3"/>
      <c r="J19" s="6"/>
    </row>
    <row r="20" spans="1:15" ht="13.5" customHeight="1" x14ac:dyDescent="0.2">
      <c r="A20" t="s">
        <v>196</v>
      </c>
      <c r="E20" s="6"/>
      <c r="F20" s="6"/>
      <c r="I20" s="3"/>
      <c r="J20" s="6"/>
      <c r="M20" s="14" t="s">
        <v>194</v>
      </c>
      <c r="N20" s="14" t="s">
        <v>208</v>
      </c>
      <c r="O20" s="14" t="s">
        <v>212</v>
      </c>
    </row>
    <row r="21" spans="1:15" ht="13.5" customHeight="1" x14ac:dyDescent="0.2">
      <c r="M21" s="6">
        <f>AVERAGE(I14:L14)</f>
        <v>498112.16375000001</v>
      </c>
      <c r="N21" s="6">
        <f>AVERAGE(J14:M14)</f>
        <v>509505.66375000001</v>
      </c>
      <c r="O21" s="6">
        <f>AVERAGE(K14:N14)</f>
        <v>518516.16375000001</v>
      </c>
    </row>
    <row r="22" spans="1:15" ht="13.5" customHeight="1" x14ac:dyDescent="0.2">
      <c r="A22" t="s">
        <v>159</v>
      </c>
      <c r="E22" s="6"/>
      <c r="F22" s="6"/>
      <c r="I22" s="3"/>
      <c r="J22" s="6"/>
      <c r="K22" s="16"/>
      <c r="M22" s="14" t="s">
        <v>195</v>
      </c>
      <c r="N22" s="14" t="s">
        <v>195</v>
      </c>
      <c r="O22" s="14" t="s">
        <v>213</v>
      </c>
    </row>
    <row r="23" spans="1:15" ht="13.5" customHeight="1" x14ac:dyDescent="0.2">
      <c r="A23" s="10"/>
      <c r="I23" s="8"/>
      <c r="J23" s="15"/>
      <c r="K23" s="4"/>
      <c r="M23" s="4">
        <f>+(M14-M21)/(M21/100)</f>
        <v>6.956833976733015</v>
      </c>
      <c r="N23" s="4">
        <f>+(N14-N21)/(N21/100)</f>
        <v>1.1841548935087758</v>
      </c>
      <c r="O23" s="4">
        <f>+(O14-O21)/(O21/100)</f>
        <v>-2.683881375915933</v>
      </c>
    </row>
    <row r="24" spans="1:15" ht="13.5" customHeight="1" x14ac:dyDescent="0.2">
      <c r="A24" t="s">
        <v>105</v>
      </c>
      <c r="I24" s="8"/>
      <c r="J24" s="15"/>
    </row>
    <row r="25" spans="1:15" ht="13.5" customHeight="1" x14ac:dyDescent="0.2">
      <c r="A25" t="s">
        <v>101</v>
      </c>
      <c r="B25" s="4"/>
      <c r="C25" s="4">
        <f>+(C14-B14)/(B14/100)</f>
        <v>1.0181398298230058</v>
      </c>
      <c r="D25" s="4">
        <f>+(D14-C14)/(C14/100)</f>
        <v>0.10577621474266936</v>
      </c>
      <c r="E25" s="25"/>
      <c r="F25" s="4"/>
      <c r="G25" s="4">
        <f t="shared" ref="G25:M25" si="1">+(G14-F14)/(F14/100)</f>
        <v>-3.1505089572325842</v>
      </c>
      <c r="H25" s="4">
        <f t="shared" si="1"/>
        <v>-2.1589641637355306</v>
      </c>
      <c r="I25" s="4">
        <f t="shared" si="1"/>
        <v>1.5326249398493479</v>
      </c>
      <c r="J25" s="4">
        <f t="shared" si="1"/>
        <v>-1.5792574164957891</v>
      </c>
      <c r="K25" s="4">
        <f t="shared" si="1"/>
        <v>8.8927886931513704</v>
      </c>
      <c r="L25" s="4">
        <f t="shared" si="1"/>
        <v>-3.5459336867784468</v>
      </c>
      <c r="M25" s="4">
        <f t="shared" si="1"/>
        <v>5.7864712294712515</v>
      </c>
      <c r="N25" s="4">
        <f>+(N14-M14)/(M14/100)</f>
        <v>-3.2333205071654483</v>
      </c>
    </row>
    <row r="26" spans="1:15" ht="13.5" customHeight="1" x14ac:dyDescent="0.2">
      <c r="A26" s="8"/>
      <c r="B26" s="9"/>
      <c r="C26" s="26"/>
      <c r="D26" s="9"/>
      <c r="E26" s="8"/>
      <c r="F26" s="9"/>
      <c r="G26" s="9"/>
      <c r="H26" s="9"/>
      <c r="I26" s="27"/>
      <c r="J26" s="9"/>
    </row>
    <row r="27" spans="1:15" ht="13.5" customHeight="1" x14ac:dyDescent="0.2">
      <c r="A27" s="8"/>
      <c r="B27" s="9"/>
      <c r="C27" s="26"/>
      <c r="D27" s="9"/>
      <c r="E27" s="8"/>
      <c r="F27" s="9"/>
      <c r="G27" s="9"/>
      <c r="H27" s="9"/>
      <c r="I27" s="27"/>
      <c r="J27" s="9"/>
    </row>
    <row r="28" spans="1:15" ht="13.5" customHeight="1" x14ac:dyDescent="0.2">
      <c r="A28" s="8"/>
      <c r="B28" s="9"/>
      <c r="E28" s="8"/>
      <c r="F28" s="9"/>
      <c r="G28" s="9"/>
      <c r="H28" s="9"/>
    </row>
    <row r="29" spans="1:15" ht="13.5" customHeight="1" x14ac:dyDescent="0.2">
      <c r="B29" s="9"/>
      <c r="C29" s="9"/>
      <c r="D29" s="9"/>
      <c r="E29" s="8"/>
      <c r="F29" s="9"/>
      <c r="G29" s="9"/>
      <c r="H29" s="9"/>
      <c r="I29" s="9"/>
      <c r="J29" s="9"/>
    </row>
    <row r="30" spans="1:15" ht="12.75" customHeight="1" x14ac:dyDescent="0.2">
      <c r="A30" t="s">
        <v>102</v>
      </c>
      <c r="B30" s="4">
        <f>+B3/(B14/100)</f>
        <v>60.907772209415562</v>
      </c>
      <c r="C30" s="4">
        <f>+C3/(C14/100)</f>
        <v>58.712582814829595</v>
      </c>
      <c r="D30" s="4">
        <f>+D3/(D14/100)</f>
        <v>57.806874626689392</v>
      </c>
      <c r="E30" s="25"/>
      <c r="F30" s="4">
        <f t="shared" ref="F30:K30" si="2">+F3/(F14/100)</f>
        <v>62.117961169362445</v>
      </c>
      <c r="G30" s="4">
        <f t="shared" si="2"/>
        <v>58.941530305347406</v>
      </c>
      <c r="H30" s="4">
        <f t="shared" si="2"/>
        <v>56.138241973470564</v>
      </c>
      <c r="I30" s="4">
        <f t="shared" si="2"/>
        <v>57.722125408720608</v>
      </c>
      <c r="J30" s="4">
        <f t="shared" si="2"/>
        <v>55.27479838247163</v>
      </c>
      <c r="K30" s="4">
        <f t="shared" si="2"/>
        <v>59.123680708299041</v>
      </c>
      <c r="L30" s="4">
        <f>+L3/(L14/100)</f>
        <v>59.052704106047585</v>
      </c>
      <c r="M30" s="4">
        <f>+M3/(M14/100)</f>
        <v>60.035475303370156</v>
      </c>
      <c r="N30" s="4">
        <f>+N3/(N14/100)</f>
        <v>61.218452920147648</v>
      </c>
      <c r="O30" s="4">
        <f>+O3/(O14/100)</f>
        <v>56.767956935694812</v>
      </c>
    </row>
    <row r="31" spans="1:15" ht="12.75" customHeight="1" x14ac:dyDescent="0.2">
      <c r="A31" t="s">
        <v>103</v>
      </c>
      <c r="B31" s="4">
        <f>+B4/(B14/100)</f>
        <v>39.948790755512569</v>
      </c>
      <c r="C31" s="4">
        <f>+C4/(C14/100)</f>
        <v>41.594570380430959</v>
      </c>
      <c r="D31" s="4">
        <f>+D4/(D14/100)</f>
        <v>42.419943329393298</v>
      </c>
      <c r="E31" s="25"/>
      <c r="F31" s="4">
        <f t="shared" ref="F31:K31" si="3">+F4/(F14/100)</f>
        <v>38.163942584450169</v>
      </c>
      <c r="G31" s="4">
        <f t="shared" si="3"/>
        <v>41.072539124228982</v>
      </c>
      <c r="H31" s="4">
        <f t="shared" si="3"/>
        <v>43.927634577499141</v>
      </c>
      <c r="I31" s="4">
        <f t="shared" si="3"/>
        <v>42.323031418889101</v>
      </c>
      <c r="J31" s="4">
        <f t="shared" si="3"/>
        <v>44.786932973511824</v>
      </c>
      <c r="K31" s="4">
        <f t="shared" si="3"/>
        <v>40.949399636768206</v>
      </c>
      <c r="L31" s="4">
        <f>+L4/(L14/100)</f>
        <v>40.972910292023997</v>
      </c>
      <c r="M31" s="4">
        <f>+M4/(M14/100)</f>
        <v>39.997372199750359</v>
      </c>
      <c r="N31" s="4">
        <f>+N4/(N14/100)</f>
        <v>38.823832920496798</v>
      </c>
      <c r="O31" s="4">
        <f>+O4/(O14/100)</f>
        <v>43.308941231160404</v>
      </c>
    </row>
    <row r="32" spans="1:15" ht="12.75" customHeight="1" x14ac:dyDescent="0.2">
      <c r="B32" s="4">
        <f>SUM(B30:B31)</f>
        <v>100.85656296492813</v>
      </c>
      <c r="C32" s="4">
        <f>SUM(C30:C31)</f>
        <v>100.30715319526055</v>
      </c>
      <c r="D32" s="4">
        <f>SUM(D30:D31)</f>
        <v>100.2268179560827</v>
      </c>
      <c r="E32" s="25"/>
      <c r="F32" s="4">
        <f t="shared" ref="F32:O32" si="4">SUM(F30:F31)</f>
        <v>100.28190375381261</v>
      </c>
      <c r="G32" s="4">
        <f t="shared" si="4"/>
        <v>100.01406942957638</v>
      </c>
      <c r="H32" s="4">
        <f t="shared" si="4"/>
        <v>100.0658765509697</v>
      </c>
      <c r="I32" s="4">
        <f t="shared" si="4"/>
        <v>100.0451568276097</v>
      </c>
      <c r="J32" s="4">
        <f t="shared" si="4"/>
        <v>100.06173135598345</v>
      </c>
      <c r="K32" s="4">
        <f t="shared" si="4"/>
        <v>100.07308034506724</v>
      </c>
      <c r="L32" s="4">
        <f t="shared" si="4"/>
        <v>100.02561439807158</v>
      </c>
      <c r="M32" s="4">
        <f t="shared" si="4"/>
        <v>100.03284750312051</v>
      </c>
      <c r="N32" s="4">
        <f t="shared" si="4"/>
        <v>100.04228584064444</v>
      </c>
      <c r="O32" s="4">
        <f t="shared" si="4"/>
        <v>100.07689816685522</v>
      </c>
    </row>
    <row r="33" spans="1:15" ht="12.75" customHeight="1" x14ac:dyDescent="0.2">
      <c r="B33" s="4"/>
      <c r="C33" s="4"/>
      <c r="D33" s="4"/>
      <c r="E33" s="25"/>
      <c r="F33" s="4"/>
      <c r="G33" s="4"/>
      <c r="H33" s="4"/>
      <c r="I33" s="4"/>
      <c r="J33" s="4"/>
    </row>
    <row r="34" spans="1:15" ht="12.75" customHeight="1" x14ac:dyDescent="0.2">
      <c r="J34" s="14" t="s">
        <v>163</v>
      </c>
      <c r="K34" s="16"/>
      <c r="L34" s="16"/>
      <c r="M34" s="14" t="s">
        <v>194</v>
      </c>
      <c r="N34" s="14" t="s">
        <v>208</v>
      </c>
      <c r="O34" s="14" t="s">
        <v>212</v>
      </c>
    </row>
    <row r="35" spans="1:15" ht="12.75" customHeight="1" x14ac:dyDescent="0.2">
      <c r="A35" t="s">
        <v>102</v>
      </c>
      <c r="B35" s="4"/>
      <c r="C35" s="4"/>
      <c r="D35" s="4"/>
      <c r="E35" s="6"/>
      <c r="F35" s="6"/>
      <c r="G35" s="6"/>
      <c r="H35" s="6"/>
      <c r="I35" s="6"/>
      <c r="J35" s="3">
        <f>AVERAGE(G30:J30)</f>
        <v>57.01917401750255</v>
      </c>
      <c r="M35" s="4">
        <f>AVERAGE(I30:L30)</f>
        <v>57.793327151384716</v>
      </c>
      <c r="N35" s="4">
        <f>AVERAGE(J30:M30)</f>
        <v>58.371664625047103</v>
      </c>
      <c r="O35" s="4">
        <f>AVERAGE(K30:N30)</f>
        <v>59.857578259466109</v>
      </c>
    </row>
    <row r="36" spans="1:15" ht="12.75" customHeight="1" x14ac:dyDescent="0.2">
      <c r="B36" s="4"/>
      <c r="C36" s="4"/>
      <c r="D36" s="4"/>
      <c r="E36" s="6"/>
      <c r="F36" s="6"/>
      <c r="G36" s="6"/>
      <c r="H36" s="6"/>
      <c r="I36" s="6"/>
      <c r="J36" s="3">
        <f>AVERAGE(G31:J31)</f>
        <v>43.027534523532267</v>
      </c>
      <c r="O36" s="14" t="s">
        <v>213</v>
      </c>
    </row>
    <row r="37" spans="1:15" ht="12.75" customHeight="1" x14ac:dyDescent="0.2">
      <c r="O37" s="4">
        <f>+(O30-O35)/(O35/100)</f>
        <v>-5.1616209903759218</v>
      </c>
    </row>
    <row r="38" spans="1:15" ht="30.75" customHeight="1" x14ac:dyDescent="0.2">
      <c r="A38" s="8" t="s">
        <v>99</v>
      </c>
    </row>
    <row r="39" spans="1:15" ht="18" x14ac:dyDescent="0.2">
      <c r="A39" s="8" t="s">
        <v>13</v>
      </c>
      <c r="B39" s="12">
        <v>1990</v>
      </c>
      <c r="C39" s="12">
        <v>1991</v>
      </c>
      <c r="D39" s="12">
        <v>1992</v>
      </c>
      <c r="E39" s="13"/>
      <c r="F39" s="12">
        <v>1997</v>
      </c>
      <c r="G39" s="12">
        <v>1998</v>
      </c>
      <c r="H39" s="12">
        <v>1999</v>
      </c>
      <c r="I39" s="12">
        <v>2000</v>
      </c>
      <c r="J39" s="12">
        <v>2001</v>
      </c>
      <c r="K39" s="12">
        <v>2002</v>
      </c>
      <c r="L39" s="12">
        <v>2003</v>
      </c>
      <c r="M39" s="12">
        <v>2004</v>
      </c>
    </row>
    <row r="40" spans="1:15" x14ac:dyDescent="0.2">
      <c r="A40" t="s">
        <v>107</v>
      </c>
      <c r="B40" s="6"/>
      <c r="C40" s="6"/>
      <c r="D40" s="6"/>
      <c r="E40" s="6"/>
      <c r="F40" s="6"/>
      <c r="G40" s="6">
        <v>560060</v>
      </c>
      <c r="H40" s="6">
        <v>549781</v>
      </c>
      <c r="I40" s="6">
        <v>603705</v>
      </c>
      <c r="J40" s="6">
        <v>648095</v>
      </c>
      <c r="K40" s="6">
        <v>732595</v>
      </c>
      <c r="L40" s="6">
        <v>768820</v>
      </c>
      <c r="M40" s="6">
        <v>805800</v>
      </c>
    </row>
    <row r="41" spans="1:15" x14ac:dyDescent="0.2">
      <c r="A41" t="s">
        <v>10</v>
      </c>
      <c r="B41" s="6">
        <f>'Import- Exportwert Gemüse'!B37</f>
        <v>351538</v>
      </c>
      <c r="C41" s="6">
        <f>'Import- Exportwert Gemüse'!C37</f>
        <v>403025</v>
      </c>
      <c r="D41" s="6">
        <f>'Import- Exportwert Gemüse'!D37</f>
        <v>374197</v>
      </c>
      <c r="E41" s="6"/>
      <c r="F41" s="6"/>
      <c r="G41" s="6">
        <f>'Import- Exportwert Gemüse'!G37</f>
        <v>364665</v>
      </c>
      <c r="H41" s="6">
        <f>'Import- Exportwert Gemüse'!H37</f>
        <v>388206</v>
      </c>
      <c r="I41" s="6">
        <f>'Import- Exportwert Gemüse'!I37</f>
        <v>396754</v>
      </c>
      <c r="J41" s="6">
        <f>'Import- Exportwert Gemüse'!J37</f>
        <v>429142.68300000002</v>
      </c>
      <c r="K41" s="6">
        <v>440795.93400000001</v>
      </c>
      <c r="L41" s="6"/>
    </row>
    <row r="42" spans="1:15" x14ac:dyDescent="0.2">
      <c r="A42" t="s">
        <v>11</v>
      </c>
      <c r="B42" s="6">
        <f>'Import- Exportwert Gemüse'!B72</f>
        <v>2851</v>
      </c>
      <c r="C42" s="6">
        <f>'Import- Exportwert Gemüse'!C72</f>
        <v>2427</v>
      </c>
      <c r="D42" s="6">
        <f>'Import- Exportwert Gemüse'!D72</f>
        <v>1812</v>
      </c>
      <c r="E42" s="6"/>
      <c r="F42" s="6"/>
      <c r="G42" s="6">
        <f>'Import- Exportwert Gemüse'!G72</f>
        <v>169</v>
      </c>
      <c r="H42" s="6">
        <f>'Import- Exportwert Gemüse'!H72</f>
        <v>506</v>
      </c>
      <c r="I42" s="6">
        <f>'Import- Exportwert Gemüse'!I72</f>
        <v>422</v>
      </c>
      <c r="J42" s="6">
        <f>'Import- Exportwert Gemüse'!J72</f>
        <v>664</v>
      </c>
      <c r="K42" s="6">
        <v>1031.002</v>
      </c>
    </row>
    <row r="43" spans="1:15" x14ac:dyDescent="0.2"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5" x14ac:dyDescent="0.2">
      <c r="A44" t="s">
        <v>199</v>
      </c>
      <c r="B44" s="6"/>
      <c r="C44" s="6"/>
      <c r="D44" s="6"/>
      <c r="E44" s="6"/>
      <c r="F44" s="6"/>
      <c r="G44" s="6"/>
      <c r="H44" s="6"/>
      <c r="I44" s="6"/>
      <c r="J44" s="6"/>
      <c r="K44" s="6"/>
      <c r="M44" s="6">
        <f>AVERAGE(I40:L40)</f>
        <v>688303.75</v>
      </c>
    </row>
    <row r="45" spans="1:15" x14ac:dyDescent="0.2">
      <c r="A45" t="s">
        <v>200</v>
      </c>
      <c r="B45" s="6"/>
      <c r="C45" s="6"/>
      <c r="D45" s="6"/>
      <c r="E45" s="6"/>
      <c r="F45" s="6"/>
      <c r="G45" s="6"/>
      <c r="H45" s="6"/>
      <c r="I45" s="6"/>
      <c r="J45" s="6"/>
      <c r="K45" s="6"/>
      <c r="M45" s="15">
        <f>+(M40-M44)/(M44/100)</f>
        <v>17.070406778983841</v>
      </c>
    </row>
    <row r="46" spans="1:15" x14ac:dyDescent="0.2">
      <c r="A46" t="s">
        <v>201</v>
      </c>
      <c r="B46" s="6"/>
      <c r="C46" s="6"/>
      <c r="D46" s="6"/>
      <c r="E46" s="6"/>
      <c r="F46" s="6"/>
      <c r="G46" s="6"/>
      <c r="H46" s="6"/>
      <c r="I46" s="6"/>
      <c r="J46" s="6"/>
      <c r="K46" s="6"/>
      <c r="M46" s="15">
        <f>+(M40-L40)/(L40/100)</f>
        <v>4.809968523191384</v>
      </c>
    </row>
    <row r="47" spans="1:1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3" x14ac:dyDescent="0.2">
      <c r="B49" s="6"/>
      <c r="C49" s="6"/>
      <c r="D49" s="6"/>
      <c r="E49" s="6"/>
      <c r="F49" s="6"/>
      <c r="G49" s="6"/>
      <c r="H49" s="6"/>
      <c r="I49" s="6"/>
      <c r="J49" s="6"/>
    </row>
    <row r="50" spans="1:13" ht="18" x14ac:dyDescent="0.2">
      <c r="A50" s="8" t="s">
        <v>12</v>
      </c>
      <c r="B50" s="6"/>
      <c r="C50" s="6"/>
      <c r="D50" s="6"/>
      <c r="E50" s="6"/>
      <c r="F50" s="6"/>
      <c r="G50" s="9">
        <f>+G40+G41-G42</f>
        <v>924556</v>
      </c>
      <c r="H50" s="9">
        <f>+H40+H41-H42</f>
        <v>937481</v>
      </c>
      <c r="I50" s="9">
        <f>+I40+I41-I42</f>
        <v>1000037</v>
      </c>
      <c r="J50" s="9">
        <f>+J40+J41-J42</f>
        <v>1076573.683</v>
      </c>
      <c r="K50" s="9">
        <f>+K40+K41-K42</f>
        <v>1172359.9319999998</v>
      </c>
      <c r="L50" s="6"/>
      <c r="M50" s="37"/>
    </row>
    <row r="51" spans="1:13" ht="12.75" customHeight="1" x14ac:dyDescent="0.2">
      <c r="A51" s="8"/>
      <c r="B51" s="9"/>
      <c r="C51" s="26"/>
      <c r="D51" s="9"/>
      <c r="E51" s="8"/>
      <c r="F51" s="9"/>
      <c r="G51" s="9"/>
      <c r="H51" s="9"/>
      <c r="I51" s="27" t="s">
        <v>109</v>
      </c>
      <c r="J51" s="6">
        <f>+J50-I50</f>
        <v>76536.682999999961</v>
      </c>
      <c r="L51" s="6"/>
    </row>
    <row r="52" spans="1:13" ht="12.75" customHeight="1" x14ac:dyDescent="0.2">
      <c r="B52" s="9"/>
      <c r="C52" s="9"/>
      <c r="D52" s="9"/>
      <c r="E52" s="8"/>
      <c r="F52" s="9"/>
      <c r="G52" s="9"/>
      <c r="H52" s="9"/>
      <c r="I52" s="27" t="s">
        <v>109</v>
      </c>
      <c r="J52" s="30">
        <f>+J51/(I50/100)</f>
        <v>7.6533851247503799</v>
      </c>
      <c r="L52" s="6"/>
    </row>
    <row r="53" spans="1:13" ht="12.75" customHeight="1" x14ac:dyDescent="0.2">
      <c r="A53" t="s">
        <v>102</v>
      </c>
      <c r="B53" s="4"/>
      <c r="C53" s="4"/>
      <c r="D53" s="4"/>
      <c r="E53" s="25"/>
      <c r="F53" s="4"/>
      <c r="G53" s="4">
        <f>+G40/(G50/100)</f>
        <v>60.57610355673426</v>
      </c>
      <c r="H53" s="4">
        <f>+H40/(H50/100)</f>
        <v>58.644495195102621</v>
      </c>
      <c r="I53" s="4">
        <f>+I40/(I50/100)</f>
        <v>60.368266374144149</v>
      </c>
      <c r="J53" s="4">
        <f>+J40/(J50/100)</f>
        <v>60.199781049264232</v>
      </c>
      <c r="K53" s="15">
        <f>+K40/(K50/100)</f>
        <v>62.488914880451588</v>
      </c>
    </row>
    <row r="54" spans="1:13" ht="12.75" customHeight="1" x14ac:dyDescent="0.2">
      <c r="A54" t="s">
        <v>103</v>
      </c>
      <c r="B54" s="4"/>
      <c r="C54" s="4"/>
      <c r="D54" s="4"/>
      <c r="E54" s="25"/>
      <c r="F54" s="4"/>
      <c r="G54" s="4">
        <f>+G41/(G50/100)</f>
        <v>39.442175487477236</v>
      </c>
      <c r="H54" s="4">
        <f>+H41/(H50/100)</f>
        <v>41.409479232112439</v>
      </c>
      <c r="I54" s="4">
        <f>+I41/(I50/100)</f>
        <v>39.673932064513608</v>
      </c>
      <c r="J54" s="4">
        <f>+J41/(J50/100)</f>
        <v>39.861896103956688</v>
      </c>
      <c r="K54" s="4">
        <f>+K41/(K50/100)</f>
        <v>37.599027565537789</v>
      </c>
      <c r="L54" s="6"/>
    </row>
    <row r="55" spans="1:13" ht="12.75" customHeight="1" x14ac:dyDescent="0.2">
      <c r="B55" s="4"/>
      <c r="C55" s="4"/>
      <c r="D55" s="4"/>
      <c r="E55" s="25"/>
      <c r="F55" s="4"/>
      <c r="G55" s="4">
        <f>SUM(G53:G54)</f>
        <v>100.0182790442115</v>
      </c>
      <c r="H55" s="4">
        <f>SUM(H53:H54)</f>
        <v>100.05397442721505</v>
      </c>
      <c r="I55" s="4">
        <f>SUM(I53:I54)</f>
        <v>100.04219843865775</v>
      </c>
      <c r="J55" s="4">
        <f>SUM(J53:J54)</f>
        <v>100.06167715322093</v>
      </c>
      <c r="K55" s="4">
        <f>SUM(K53:K54)</f>
        <v>100.08794244598937</v>
      </c>
    </row>
    <row r="56" spans="1:13" ht="12.75" customHeight="1" x14ac:dyDescent="0.2">
      <c r="A56" t="s">
        <v>105</v>
      </c>
      <c r="B56" s="4"/>
      <c r="C56" s="4"/>
      <c r="D56" s="4"/>
      <c r="E56" s="25"/>
      <c r="F56" s="4"/>
      <c r="G56" s="4"/>
      <c r="H56" s="4"/>
      <c r="I56" s="4"/>
      <c r="J56" s="4"/>
      <c r="K56" s="4"/>
    </row>
    <row r="57" spans="1:13" ht="12.75" customHeight="1" x14ac:dyDescent="0.2">
      <c r="A57" t="s">
        <v>101</v>
      </c>
      <c r="B57" s="4"/>
      <c r="C57" s="4"/>
      <c r="D57" s="4"/>
      <c r="E57" s="25"/>
      <c r="F57" s="4"/>
      <c r="G57" s="4"/>
      <c r="H57" s="4">
        <f>+(H50-G50)/(G50/100)</f>
        <v>1.3979683220919015</v>
      </c>
      <c r="I57" s="4">
        <f>+(I50-H50)/(H50/100)</f>
        <v>6.6727752349114278</v>
      </c>
      <c r="J57" s="4">
        <f>+(J50-I50)/(I50/100)</f>
        <v>7.6533851247503799</v>
      </c>
      <c r="K57" s="4">
        <f>+(K50-J50)/(J50/100)</f>
        <v>8.8973240301657857</v>
      </c>
    </row>
    <row r="58" spans="1:13" ht="12.75" customHeight="1" x14ac:dyDescent="0.2">
      <c r="B58" s="4"/>
      <c r="C58" s="4"/>
      <c r="D58" s="4"/>
      <c r="E58" s="6"/>
      <c r="F58" s="6"/>
      <c r="G58" s="6"/>
      <c r="H58" s="6"/>
      <c r="I58" s="6"/>
      <c r="J58" s="6"/>
    </row>
    <row r="59" spans="1:13" ht="12.75" customHeight="1" x14ac:dyDescent="0.2">
      <c r="A59" t="s">
        <v>165</v>
      </c>
      <c r="B59" s="4"/>
      <c r="C59" s="4"/>
      <c r="D59" s="4"/>
      <c r="E59" s="6"/>
      <c r="F59" s="6"/>
      <c r="G59" s="6"/>
      <c r="H59" s="6"/>
      <c r="I59" s="6"/>
      <c r="J59" s="3"/>
      <c r="K59" s="4">
        <f>+(K40-J40)/(J40/100)</f>
        <v>13.038211990526081</v>
      </c>
    </row>
    <row r="60" spans="1:13" ht="12.75" customHeight="1" x14ac:dyDescent="0.2">
      <c r="A60" t="s">
        <v>166</v>
      </c>
      <c r="B60" s="6"/>
      <c r="C60" s="6"/>
      <c r="D60" s="6"/>
      <c r="E60" s="6"/>
      <c r="F60" s="6"/>
      <c r="G60" s="6"/>
      <c r="H60" s="6"/>
      <c r="I60" s="6"/>
      <c r="J60" s="6"/>
      <c r="K60" s="4">
        <f>+(K41-J41)/(J41/100)</f>
        <v>2.7154723735555311</v>
      </c>
    </row>
    <row r="61" spans="1:13" ht="12.75" customHeight="1" x14ac:dyDescent="0.2">
      <c r="A61" s="8"/>
      <c r="B61" s="6"/>
      <c r="C61" s="6"/>
      <c r="D61" s="6"/>
      <c r="E61" s="6"/>
      <c r="F61" s="6"/>
      <c r="G61" s="6"/>
      <c r="H61" s="6"/>
      <c r="I61" s="6"/>
      <c r="J61" s="6"/>
    </row>
    <row r="62" spans="1:13" ht="12.75" customHeight="1" x14ac:dyDescent="0.2">
      <c r="A62" t="s">
        <v>108</v>
      </c>
      <c r="B62" s="6"/>
      <c r="C62" s="6"/>
      <c r="D62" s="6"/>
      <c r="E62" s="6"/>
      <c r="F62" s="6"/>
      <c r="G62" s="6"/>
      <c r="H62" s="6"/>
      <c r="I62" s="6"/>
      <c r="J62" s="6"/>
    </row>
    <row r="63" spans="1:13" ht="18" customHeight="1" x14ac:dyDescent="0.2">
      <c r="A63" s="31" t="s">
        <v>110</v>
      </c>
      <c r="B63" s="6"/>
      <c r="C63" s="6"/>
      <c r="D63" s="6"/>
      <c r="E63" s="6"/>
      <c r="F63" s="6"/>
      <c r="G63" s="6"/>
      <c r="H63" s="6"/>
      <c r="I63" s="6"/>
      <c r="J63" s="6"/>
    </row>
    <row r="64" spans="1:13" ht="12.75" customHeight="1" x14ac:dyDescent="0.2"/>
    <row r="65" spans="1:1" x14ac:dyDescent="0.2">
      <c r="A65" t="s">
        <v>93</v>
      </c>
    </row>
    <row r="66" spans="1:1" x14ac:dyDescent="0.2">
      <c r="A66" t="s">
        <v>96</v>
      </c>
    </row>
    <row r="67" spans="1:1" x14ac:dyDescent="0.2">
      <c r="A67" s="2" t="s">
        <v>95</v>
      </c>
    </row>
    <row r="69" spans="1:1" x14ac:dyDescent="0.2">
      <c r="A69" t="s">
        <v>97</v>
      </c>
    </row>
    <row r="70" spans="1:1" x14ac:dyDescent="0.2">
      <c r="A70" t="s">
        <v>89</v>
      </c>
    </row>
    <row r="71" spans="1:1" x14ac:dyDescent="0.2">
      <c r="A71" t="s">
        <v>98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K31" sqref="K31"/>
    </sheetView>
  </sheetViews>
  <sheetFormatPr baseColWidth="10" defaultRowHeight="12.75" x14ac:dyDescent="0.2"/>
  <cols>
    <col min="1" max="1" width="28" customWidth="1"/>
    <col min="2" max="2" width="10.28515625" customWidth="1"/>
    <col min="3" max="9" width="8.7109375" customWidth="1"/>
  </cols>
  <sheetData>
    <row r="1" spans="1:9" s="100" customFormat="1" ht="12.95" customHeight="1" x14ac:dyDescent="0.2">
      <c r="A1" s="99" t="s">
        <v>223</v>
      </c>
    </row>
    <row r="2" spans="1:9" s="98" customFormat="1" ht="9.9499999999999993" customHeight="1" x14ac:dyDescent="0.2">
      <c r="A2" s="102"/>
      <c r="B2" s="103" t="s">
        <v>218</v>
      </c>
      <c r="C2" s="103">
        <v>2008</v>
      </c>
      <c r="D2" s="103">
        <v>2009</v>
      </c>
      <c r="E2" s="103">
        <v>2010</v>
      </c>
      <c r="F2" s="103">
        <v>2011</v>
      </c>
      <c r="G2" s="103">
        <v>2012</v>
      </c>
      <c r="H2" s="103">
        <v>2013</v>
      </c>
      <c r="I2" s="103">
        <v>2014</v>
      </c>
    </row>
    <row r="3" spans="1:9" s="98" customFormat="1" ht="9.9499999999999993" customHeight="1" x14ac:dyDescent="0.2">
      <c r="A3" s="104" t="s">
        <v>219</v>
      </c>
      <c r="B3" s="105">
        <v>284988.33333333331</v>
      </c>
      <c r="C3" s="105">
        <v>318618.13374836976</v>
      </c>
      <c r="D3" s="105">
        <v>364377.60347476683</v>
      </c>
      <c r="E3" s="105">
        <v>341469.18529490422</v>
      </c>
      <c r="F3" s="105">
        <v>371420</v>
      </c>
      <c r="G3" s="105">
        <v>381168</v>
      </c>
      <c r="H3" s="105">
        <v>361261</v>
      </c>
      <c r="I3" s="105">
        <v>390670</v>
      </c>
    </row>
    <row r="4" spans="1:9" s="98" customFormat="1" ht="9.9499999999999993" customHeight="1" x14ac:dyDescent="0.2">
      <c r="A4" s="104" t="s">
        <v>220</v>
      </c>
      <c r="B4" s="105">
        <v>496295.21833333332</v>
      </c>
      <c r="C4" s="105">
        <v>540251.30974836973</v>
      </c>
      <c r="D4" s="105">
        <v>576062.23247476679</v>
      </c>
      <c r="E4" s="105">
        <v>559841.37329490425</v>
      </c>
      <c r="F4" s="105">
        <v>588263</v>
      </c>
      <c r="G4" s="105">
        <v>599168.30000000005</v>
      </c>
      <c r="H4" s="105">
        <v>591348.277</v>
      </c>
      <c r="I4" s="105">
        <v>612822.5</v>
      </c>
    </row>
    <row r="5" spans="1:9" s="98" customFormat="1" ht="9.9499999999999993" customHeight="1" x14ac:dyDescent="0.2">
      <c r="A5" s="106" t="s">
        <v>221</v>
      </c>
      <c r="B5" s="107">
        <v>57.371165535803307</v>
      </c>
      <c r="C5" s="107">
        <v>58.975911395156267</v>
      </c>
      <c r="D5" s="107">
        <v>63.253166573583286</v>
      </c>
      <c r="E5" s="107">
        <v>60.99391748866524</v>
      </c>
      <c r="F5" s="107">
        <v>63.138426180126913</v>
      </c>
      <c r="G5" s="107">
        <v>63.616182631824806</v>
      </c>
      <c r="H5" s="107">
        <v>61.091071717116044</v>
      </c>
      <c r="I5" s="107">
        <v>63.749291189536933</v>
      </c>
    </row>
    <row r="6" spans="1:9" s="98" customFormat="1" ht="9.9499999999999993" customHeight="1" x14ac:dyDescent="0.2"/>
    <row r="7" spans="1:9" s="98" customFormat="1" ht="9.9499999999999993" customHeight="1" x14ac:dyDescent="0.2">
      <c r="A7" s="101" t="s">
        <v>222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Import- Exportwert Obst</vt:lpstr>
      <vt:lpstr>Importwert einzelner Obstarten</vt:lpstr>
      <vt:lpstr>MV t Fr Obst vgl ProKopfKonsu</vt:lpstr>
      <vt:lpstr>Marktvolumen einzelner Obstarte</vt:lpstr>
      <vt:lpstr>Import- Exportwert Gemüse</vt:lpstr>
      <vt:lpstr>MV t Fr Gemüse vgl ProKopfKonsu</vt:lpstr>
      <vt:lpstr>Marktvolumen Gemüse</vt:lpstr>
      <vt:lpstr>'MV t Fr Obst vgl ProKopfKonsu'!Druckbereich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2006-05-03T06:10:29Z</cp:lastPrinted>
  <dcterms:created xsi:type="dcterms:W3CDTF">2000-04-14T08:52:53Z</dcterms:created>
  <dcterms:modified xsi:type="dcterms:W3CDTF">2015-11-11T18:06:20Z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COO.2101.101.4.435281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032.1-00001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1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Schwegler Peter, BLW</vt:lpwstr>
  </property>
  <property fmtid="{D5CDD505-2E9C-101B-9397-08002B2CF9AE}" pid="10" name="FSC#COOELAK@1.1001:OwnerExtension">
    <vt:lpwstr>+41 58 462 20 71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Pflanzliche Produkte (FBPP / BLW)</vt:lpwstr>
  </property>
  <property fmtid="{D5CDD505-2E9C-101B-9397-08002B2CF9AE}" pid="17" name="FSC#COOELAK@1.1001:CreatedAt">
    <vt:lpwstr>01.09.2015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*COO.2101.101.4.435281*</vt:lpwstr>
  </property>
  <property fmtid="{D5CDD505-2E9C-101B-9397-08002B2CF9AE}" pid="21" name="FSC#COOELAK@1.1001:RefBarCode">
    <vt:lpwstr>*COO.2101.101.4.321063*</vt:lpwstr>
  </property>
  <property fmtid="{D5CDD505-2E9C-101B-9397-08002B2CF9AE}" pid="22" name="FSC#COOELAK@1.1001:FileRefBarCode">
    <vt:lpwstr>*032.1-00001*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/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/>
  </property>
  <property fmtid="{D5CDD505-2E9C-101B-9397-08002B2CF9AE}" pid="31" name="FSC#EVDCFG@15.1400:FileRespEmail">
    <vt:lpwstr/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 2015 Marktvolumen Gemüse_d</vt:lpwstr>
  </property>
  <property fmtid="{D5CDD505-2E9C-101B-9397-08002B2CF9AE}" pid="35" name="FSC#EVDCFG@15.1400:Dossierref">
    <vt:lpwstr>032.1-00001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/>
  </property>
  <property fmtid="{D5CDD505-2E9C-101B-9397-08002B2CF9AE}" pid="39" name="FSC#EVDCFG@15.1400:FileRespshortsign">
    <vt:lpwstr/>
  </property>
  <property fmtid="{D5CDD505-2E9C-101B-9397-08002B2CF9AE}" pid="40" name="FSC#EVDCFG@15.1400:FileRespHome">
    <vt:lpwstr/>
  </property>
  <property fmtid="{D5CDD505-2E9C-101B-9397-08002B2CF9AE}" pid="41" name="FSC#EVDCFG@15.1400:FileRespStreet">
    <vt:lpwstr/>
  </property>
  <property fmtid="{D5CDD505-2E9C-101B-9397-08002B2CF9AE}" pid="42" name="FSC#EVDCFG@15.1400:FileRespZipCode">
    <vt:lpwstr/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2015-09-17T12:31:08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/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/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/>
  </property>
  <property fmtid="{D5CDD505-2E9C-101B-9397-08002B2CF9AE}" pid="99" name="FSC#EVDCFG@15.1400:ResponsibleEditorSurname">
    <vt:lpwstr/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/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BLW_Agrarbericht_2015_Gemüse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032.1-00001/00004/00001/00001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